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_1\3.教务相关\8.绩效及教学质量计算\2020-2021学年教学质量计算\教学质量奖\"/>
    </mc:Choice>
  </mc:AlternateContent>
  <xr:revisionPtr revIDLastSave="0" documentId="13_ncr:1_{C0013197-4E77-4C43-8514-913F1D456419}" xr6:coauthVersionLast="47" xr6:coauthVersionMax="47" xr10:uidLastSave="{00000000-0000-0000-0000-000000000000}"/>
  <bookViews>
    <workbookView xWindow="7200" yWindow="4095" windowWidth="21600" windowHeight="11385" activeTab="1" xr2:uid="{00000000-000D-0000-FFFF-FFFF00000000}"/>
  </bookViews>
  <sheets>
    <sheet name="教学质量奖明细" sheetId="1" r:id="rId1"/>
    <sheet name="教学质量奖汇总" sheetId="2" r:id="rId2"/>
    <sheet name="Sheet3" sheetId="3" state="hidden" r:id="rId3"/>
    <sheet name="教学质量奖励明细" sheetId="4" state="hidden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4" i="3" l="1"/>
  <c r="H39" i="2"/>
  <c r="H38" i="2"/>
  <c r="H37" i="2"/>
  <c r="H36" i="2"/>
  <c r="H35" i="2"/>
  <c r="H34" i="2"/>
  <c r="H33" i="2"/>
  <c r="H32" i="2"/>
  <c r="H31" i="2"/>
  <c r="H30" i="2"/>
  <c r="E30" i="2"/>
  <c r="H29" i="2"/>
  <c r="E28" i="2"/>
  <c r="H28" i="2" s="1"/>
  <c r="H27" i="2"/>
  <c r="H26" i="2"/>
  <c r="H25" i="2"/>
  <c r="H24" i="2"/>
  <c r="C23" i="2"/>
  <c r="H23" i="2" s="1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E110" i="1"/>
  <c r="J109" i="1"/>
  <c r="I109" i="1"/>
  <c r="F109" i="1"/>
  <c r="K109" i="1" s="1"/>
  <c r="J108" i="1"/>
  <c r="I108" i="1"/>
  <c r="F108" i="1"/>
  <c r="K108" i="1" s="1"/>
  <c r="K107" i="1"/>
  <c r="L107" i="1" s="1"/>
  <c r="J107" i="1"/>
  <c r="I107" i="1"/>
  <c r="F107" i="1"/>
  <c r="J106" i="1"/>
  <c r="I106" i="1"/>
  <c r="F106" i="1"/>
  <c r="K106" i="1" s="1"/>
  <c r="K105" i="1"/>
  <c r="J105" i="1"/>
  <c r="J110" i="1" s="1"/>
  <c r="I105" i="1"/>
  <c r="I110" i="1" s="1"/>
  <c r="F105" i="1"/>
  <c r="E102" i="1"/>
  <c r="J101" i="1"/>
  <c r="L101" i="1" s="1"/>
  <c r="I101" i="1"/>
  <c r="F101" i="1"/>
  <c r="K101" i="1" s="1"/>
  <c r="J100" i="1"/>
  <c r="I100" i="1"/>
  <c r="L100" i="1" s="1"/>
  <c r="F100" i="1"/>
  <c r="K100" i="1" s="1"/>
  <c r="J99" i="1"/>
  <c r="I99" i="1"/>
  <c r="L99" i="1" s="1"/>
  <c r="F99" i="1"/>
  <c r="K99" i="1" s="1"/>
  <c r="K98" i="1"/>
  <c r="L98" i="1" s="1"/>
  <c r="J98" i="1"/>
  <c r="I98" i="1"/>
  <c r="F98" i="1"/>
  <c r="J97" i="1"/>
  <c r="J102" i="1" s="1"/>
  <c r="I97" i="1"/>
  <c r="F97" i="1"/>
  <c r="K97" i="1" s="1"/>
  <c r="F94" i="1"/>
  <c r="E94" i="1"/>
  <c r="J93" i="1"/>
  <c r="L93" i="1" s="1"/>
  <c r="I93" i="1"/>
  <c r="F93" i="1"/>
  <c r="K93" i="1" s="1"/>
  <c r="K92" i="1"/>
  <c r="J92" i="1"/>
  <c r="L92" i="1" s="1"/>
  <c r="I92" i="1"/>
  <c r="F92" i="1"/>
  <c r="J91" i="1"/>
  <c r="I91" i="1"/>
  <c r="F91" i="1"/>
  <c r="K91" i="1" s="1"/>
  <c r="L91" i="1" s="1"/>
  <c r="J90" i="1"/>
  <c r="I90" i="1"/>
  <c r="F90" i="1"/>
  <c r="K90" i="1" s="1"/>
  <c r="K94" i="1" s="1"/>
  <c r="K89" i="1"/>
  <c r="J89" i="1"/>
  <c r="L89" i="1" s="1"/>
  <c r="I89" i="1"/>
  <c r="F89" i="1"/>
  <c r="E86" i="1"/>
  <c r="K85" i="1"/>
  <c r="J85" i="1"/>
  <c r="I85" i="1"/>
  <c r="L85" i="1" s="1"/>
  <c r="F85" i="1"/>
  <c r="J84" i="1"/>
  <c r="I84" i="1"/>
  <c r="F84" i="1"/>
  <c r="K84" i="1" s="1"/>
  <c r="J83" i="1"/>
  <c r="I83" i="1"/>
  <c r="F83" i="1"/>
  <c r="K83" i="1" s="1"/>
  <c r="J82" i="1"/>
  <c r="I82" i="1"/>
  <c r="F82" i="1"/>
  <c r="K82" i="1" s="1"/>
  <c r="L82" i="1" s="1"/>
  <c r="J81" i="1"/>
  <c r="J86" i="1" s="1"/>
  <c r="I81" i="1"/>
  <c r="F81" i="1"/>
  <c r="K81" i="1" s="1"/>
  <c r="J78" i="1"/>
  <c r="E78" i="1"/>
  <c r="J77" i="1"/>
  <c r="I77" i="1"/>
  <c r="F77" i="1"/>
  <c r="K77" i="1" s="1"/>
  <c r="K76" i="1"/>
  <c r="J76" i="1"/>
  <c r="I76" i="1"/>
  <c r="L76" i="1" s="1"/>
  <c r="F76" i="1"/>
  <c r="J75" i="1"/>
  <c r="I75" i="1"/>
  <c r="F75" i="1"/>
  <c r="K75" i="1" s="1"/>
  <c r="J74" i="1"/>
  <c r="I74" i="1"/>
  <c r="F74" i="1"/>
  <c r="K74" i="1" s="1"/>
  <c r="J73" i="1"/>
  <c r="I73" i="1"/>
  <c r="I78" i="1" s="1"/>
  <c r="F73" i="1"/>
  <c r="K73" i="1" s="1"/>
  <c r="E69" i="1"/>
  <c r="K68" i="1"/>
  <c r="L68" i="1" s="1"/>
  <c r="J68" i="1"/>
  <c r="I68" i="1"/>
  <c r="F68" i="1"/>
  <c r="J67" i="1"/>
  <c r="I67" i="1"/>
  <c r="L67" i="1" s="1"/>
  <c r="F67" i="1"/>
  <c r="K67" i="1" s="1"/>
  <c r="K66" i="1"/>
  <c r="J66" i="1"/>
  <c r="I66" i="1"/>
  <c r="L66" i="1" s="1"/>
  <c r="F66" i="1"/>
  <c r="J65" i="1"/>
  <c r="I65" i="1"/>
  <c r="L65" i="1" s="1"/>
  <c r="F65" i="1"/>
  <c r="K65" i="1" s="1"/>
  <c r="K64" i="1"/>
  <c r="K69" i="1" s="1"/>
  <c r="J64" i="1"/>
  <c r="J69" i="1" s="1"/>
  <c r="I64" i="1"/>
  <c r="L64" i="1" s="1"/>
  <c r="F64" i="1"/>
  <c r="F69" i="1" s="1"/>
  <c r="I60" i="1"/>
  <c r="F60" i="1"/>
  <c r="K60" i="1" s="1"/>
  <c r="E60" i="1"/>
  <c r="J60" i="1" s="1"/>
  <c r="J59" i="1"/>
  <c r="I59" i="1"/>
  <c r="L59" i="1" s="1"/>
  <c r="F59" i="1"/>
  <c r="K59" i="1" s="1"/>
  <c r="K58" i="1"/>
  <c r="L58" i="1" s="1"/>
  <c r="J58" i="1"/>
  <c r="I58" i="1"/>
  <c r="F58" i="1"/>
  <c r="J57" i="1"/>
  <c r="I57" i="1"/>
  <c r="L57" i="1" s="1"/>
  <c r="F57" i="1"/>
  <c r="K57" i="1" s="1"/>
  <c r="K56" i="1"/>
  <c r="J56" i="1"/>
  <c r="I56" i="1"/>
  <c r="L56" i="1" s="1"/>
  <c r="F56" i="1"/>
  <c r="J55" i="1"/>
  <c r="I55" i="1"/>
  <c r="L55" i="1" s="1"/>
  <c r="F55" i="1"/>
  <c r="K55" i="1" s="1"/>
  <c r="J54" i="1"/>
  <c r="I54" i="1"/>
  <c r="F54" i="1"/>
  <c r="K54" i="1" s="1"/>
  <c r="J53" i="1"/>
  <c r="I53" i="1"/>
  <c r="F53" i="1"/>
  <c r="K53" i="1" s="1"/>
  <c r="L53" i="1" s="1"/>
  <c r="E50" i="1"/>
  <c r="K49" i="1"/>
  <c r="L49" i="1" s="1"/>
  <c r="J49" i="1"/>
  <c r="I49" i="1"/>
  <c r="F49" i="1"/>
  <c r="J48" i="1"/>
  <c r="I48" i="1"/>
  <c r="L48" i="1" s="1"/>
  <c r="F48" i="1"/>
  <c r="K48" i="1" s="1"/>
  <c r="K47" i="1"/>
  <c r="J47" i="1"/>
  <c r="I47" i="1"/>
  <c r="L47" i="1" s="1"/>
  <c r="F47" i="1"/>
  <c r="J46" i="1"/>
  <c r="I46" i="1"/>
  <c r="F46" i="1"/>
  <c r="K46" i="1" s="1"/>
  <c r="L46" i="1" s="1"/>
  <c r="J45" i="1"/>
  <c r="I45" i="1"/>
  <c r="L45" i="1" s="1"/>
  <c r="F45" i="1"/>
  <c r="K45" i="1" s="1"/>
  <c r="J44" i="1"/>
  <c r="I44" i="1"/>
  <c r="F44" i="1"/>
  <c r="K44" i="1" s="1"/>
  <c r="L44" i="1" s="1"/>
  <c r="J43" i="1"/>
  <c r="J50" i="1" s="1"/>
  <c r="I43" i="1"/>
  <c r="I50" i="1" s="1"/>
  <c r="F43" i="1"/>
  <c r="K43" i="1" s="1"/>
  <c r="E40" i="1"/>
  <c r="J39" i="1"/>
  <c r="I39" i="1"/>
  <c r="L39" i="1" s="1"/>
  <c r="F39" i="1"/>
  <c r="K39" i="1" s="1"/>
  <c r="K38" i="1"/>
  <c r="J38" i="1"/>
  <c r="I38" i="1"/>
  <c r="L38" i="1" s="1"/>
  <c r="F38" i="1"/>
  <c r="J37" i="1"/>
  <c r="I37" i="1"/>
  <c r="F37" i="1"/>
  <c r="K37" i="1" s="1"/>
  <c r="L37" i="1" s="1"/>
  <c r="J36" i="1"/>
  <c r="I36" i="1"/>
  <c r="F36" i="1"/>
  <c r="K36" i="1" s="1"/>
  <c r="J35" i="1"/>
  <c r="I35" i="1"/>
  <c r="F35" i="1"/>
  <c r="K35" i="1" s="1"/>
  <c r="L35" i="1" s="1"/>
  <c r="J34" i="1"/>
  <c r="I34" i="1"/>
  <c r="L34" i="1" s="1"/>
  <c r="F34" i="1"/>
  <c r="K34" i="1" s="1"/>
  <c r="K33" i="1"/>
  <c r="J33" i="1"/>
  <c r="J40" i="1" s="1"/>
  <c r="I33" i="1"/>
  <c r="I40" i="1" s="1"/>
  <c r="F33" i="1"/>
  <c r="F40" i="1" s="1"/>
  <c r="E30" i="1"/>
  <c r="K29" i="1"/>
  <c r="J29" i="1"/>
  <c r="I29" i="1"/>
  <c r="L29" i="1" s="1"/>
  <c r="F29" i="1"/>
  <c r="J28" i="1"/>
  <c r="L28" i="1" s="1"/>
  <c r="I28" i="1"/>
  <c r="F28" i="1"/>
  <c r="K28" i="1" s="1"/>
  <c r="J27" i="1"/>
  <c r="I27" i="1"/>
  <c r="L27" i="1" s="1"/>
  <c r="F27" i="1"/>
  <c r="K27" i="1" s="1"/>
  <c r="J26" i="1"/>
  <c r="I26" i="1"/>
  <c r="F26" i="1"/>
  <c r="K26" i="1" s="1"/>
  <c r="L26" i="1" s="1"/>
  <c r="J25" i="1"/>
  <c r="I25" i="1"/>
  <c r="F25" i="1"/>
  <c r="K25" i="1" s="1"/>
  <c r="K24" i="1"/>
  <c r="J24" i="1"/>
  <c r="L24" i="1" s="1"/>
  <c r="I24" i="1"/>
  <c r="F24" i="1"/>
  <c r="J23" i="1"/>
  <c r="J30" i="1" s="1"/>
  <c r="I23" i="1"/>
  <c r="F23" i="1"/>
  <c r="F30" i="1" s="1"/>
  <c r="K30" i="1" s="1"/>
  <c r="E20" i="1"/>
  <c r="J19" i="1"/>
  <c r="L19" i="1" s="1"/>
  <c r="I19" i="1"/>
  <c r="F19" i="1"/>
  <c r="K19" i="1" s="1"/>
  <c r="J18" i="1"/>
  <c r="I18" i="1"/>
  <c r="F18" i="1"/>
  <c r="K18" i="1" s="1"/>
  <c r="J17" i="1"/>
  <c r="I17" i="1"/>
  <c r="F17" i="1"/>
  <c r="K17" i="1" s="1"/>
  <c r="L17" i="1" s="1"/>
  <c r="J16" i="1"/>
  <c r="I16" i="1"/>
  <c r="L16" i="1" s="1"/>
  <c r="F16" i="1"/>
  <c r="K16" i="1" s="1"/>
  <c r="K15" i="1"/>
  <c r="J15" i="1"/>
  <c r="L15" i="1" s="1"/>
  <c r="I15" i="1"/>
  <c r="F15" i="1"/>
  <c r="J14" i="1"/>
  <c r="I14" i="1"/>
  <c r="L14" i="1" s="1"/>
  <c r="F14" i="1"/>
  <c r="K14" i="1" s="1"/>
  <c r="J13" i="1"/>
  <c r="J20" i="1" s="1"/>
  <c r="I13" i="1"/>
  <c r="F13" i="1"/>
  <c r="F20" i="1" s="1"/>
  <c r="E10" i="1"/>
  <c r="J9" i="1"/>
  <c r="I9" i="1"/>
  <c r="F9" i="1"/>
  <c r="K9" i="1" s="1"/>
  <c r="J8" i="1"/>
  <c r="I8" i="1"/>
  <c r="F8" i="1"/>
  <c r="K8" i="1" s="1"/>
  <c r="L8" i="1" s="1"/>
  <c r="J7" i="1"/>
  <c r="I7" i="1"/>
  <c r="F7" i="1"/>
  <c r="K7" i="1" s="1"/>
  <c r="K6" i="1"/>
  <c r="J6" i="1"/>
  <c r="L6" i="1" s="1"/>
  <c r="I6" i="1"/>
  <c r="F6" i="1"/>
  <c r="J5" i="1"/>
  <c r="I5" i="1"/>
  <c r="L5" i="1" s="1"/>
  <c r="F5" i="1"/>
  <c r="K5" i="1" s="1"/>
  <c r="J4" i="1"/>
  <c r="I4" i="1"/>
  <c r="F4" i="1"/>
  <c r="K4" i="1" s="1"/>
  <c r="K3" i="1"/>
  <c r="J3" i="1"/>
  <c r="J10" i="1" s="1"/>
  <c r="I3" i="1"/>
  <c r="L3" i="1" s="1"/>
  <c r="F3" i="1"/>
  <c r="F10" i="1" s="1"/>
  <c r="L4" i="1" l="1"/>
  <c r="L18" i="1"/>
  <c r="L25" i="1"/>
  <c r="L108" i="1"/>
  <c r="L73" i="1"/>
  <c r="K78" i="1"/>
  <c r="L9" i="1"/>
  <c r="L83" i="1"/>
  <c r="L94" i="1"/>
  <c r="L36" i="1"/>
  <c r="L60" i="1"/>
  <c r="L77" i="1"/>
  <c r="K110" i="1"/>
  <c r="K50" i="1"/>
  <c r="L109" i="1"/>
  <c r="L74" i="1"/>
  <c r="L106" i="1"/>
  <c r="L84" i="1"/>
  <c r="L90" i="1"/>
  <c r="H41" i="2"/>
  <c r="K40" i="1"/>
  <c r="L69" i="1"/>
  <c r="K86" i="1"/>
  <c r="K102" i="1"/>
  <c r="K10" i="1"/>
  <c r="L7" i="1"/>
  <c r="L54" i="1"/>
  <c r="L75" i="1"/>
  <c r="L81" i="1"/>
  <c r="L86" i="1" s="1"/>
  <c r="L97" i="1"/>
  <c r="L102" i="1" s="1"/>
  <c r="I20" i="1"/>
  <c r="J94" i="1"/>
  <c r="F110" i="1"/>
  <c r="K13" i="1"/>
  <c r="K20" i="1" s="1"/>
  <c r="F50" i="1"/>
  <c r="L105" i="1"/>
  <c r="I69" i="1"/>
  <c r="F86" i="1"/>
  <c r="L33" i="1"/>
  <c r="I30" i="1"/>
  <c r="L30" i="1" s="1"/>
  <c r="I86" i="1"/>
  <c r="F102" i="1"/>
  <c r="L43" i="1"/>
  <c r="L50" i="1" s="1"/>
  <c r="I102" i="1"/>
  <c r="I10" i="1"/>
  <c r="L10" i="1" s="1"/>
  <c r="K23" i="1"/>
  <c r="L23" i="1" s="1"/>
  <c r="F78" i="1"/>
  <c r="L40" i="1" l="1"/>
  <c r="L78" i="1"/>
  <c r="L13" i="1"/>
  <c r="L20" i="1" s="1"/>
  <c r="L110" i="1"/>
</calcChain>
</file>

<file path=xl/sharedStrings.xml><?xml version="1.0" encoding="utf-8"?>
<sst xmlns="http://schemas.openxmlformats.org/spreadsheetml/2006/main" count="1151" uniqueCount="92">
  <si>
    <t>木里县中学2020-2021年下期高一年级理科各学科名次统计表</t>
  </si>
  <si>
    <t>班级</t>
  </si>
  <si>
    <t>科目</t>
  </si>
  <si>
    <t>参考人数</t>
  </si>
  <si>
    <t>年级平均分</t>
  </si>
  <si>
    <t>班平均分</t>
  </si>
  <si>
    <t>班平均分/年级平均分</t>
  </si>
  <si>
    <t>名次</t>
  </si>
  <si>
    <t>任课课师</t>
  </si>
  <si>
    <t>基础奖</t>
  </si>
  <si>
    <t>贡献奖1</t>
  </si>
  <si>
    <t>贡献奖2</t>
  </si>
  <si>
    <t>质量奖合计</t>
  </si>
  <si>
    <t>高一年级理（12）班</t>
  </si>
  <si>
    <t>语文</t>
  </si>
  <si>
    <t>何苗</t>
  </si>
  <si>
    <t>高一年级理（10）班</t>
  </si>
  <si>
    <t>向美娟</t>
  </si>
  <si>
    <t>高一年级理（11）班</t>
  </si>
  <si>
    <t>张玉婷</t>
  </si>
  <si>
    <t>高一年级理（7）班</t>
  </si>
  <si>
    <t>高一年级理（8）班</t>
  </si>
  <si>
    <t>高一年级理（6）班</t>
  </si>
  <si>
    <t>阙丽萍</t>
  </si>
  <si>
    <t>高一年级理（9）班</t>
  </si>
  <si>
    <t/>
  </si>
  <si>
    <t>数学</t>
  </si>
  <si>
    <t>黄金华</t>
  </si>
  <si>
    <t>胡付松</t>
  </si>
  <si>
    <t>徐万雄</t>
  </si>
  <si>
    <t>李希</t>
  </si>
  <si>
    <t>周军</t>
  </si>
  <si>
    <t>杨周宇</t>
  </si>
  <si>
    <t>高一年级理（A3）班</t>
  </si>
  <si>
    <t>英语</t>
  </si>
  <si>
    <t>向翠琳</t>
  </si>
  <si>
    <t>高一年级理（A2）班</t>
  </si>
  <si>
    <t>聂艳梅</t>
  </si>
  <si>
    <t>高一年级理（A1）班</t>
  </si>
  <si>
    <t>程长寿</t>
  </si>
  <si>
    <t>胡昌燕</t>
  </si>
  <si>
    <t>达娃央初/胡昌燕</t>
  </si>
  <si>
    <t>物理</t>
  </si>
  <si>
    <t>郑永朝</t>
  </si>
  <si>
    <t>兰阿布</t>
  </si>
  <si>
    <t>王志强</t>
  </si>
  <si>
    <t>化学</t>
  </si>
  <si>
    <t>郑富全</t>
  </si>
  <si>
    <t>陈文惠</t>
  </si>
  <si>
    <t>叶仁群</t>
  </si>
  <si>
    <t>李荣鑫</t>
  </si>
  <si>
    <t>生物</t>
  </si>
  <si>
    <t>田有米</t>
  </si>
  <si>
    <t>辜英琼</t>
  </si>
  <si>
    <t>卢祥</t>
  </si>
  <si>
    <t>木里县中学2020-2021年下期高一年级文科各学科名次统计表</t>
  </si>
  <si>
    <t>高一年级文（1）班</t>
  </si>
  <si>
    <t>叶屏</t>
  </si>
  <si>
    <t>高一年级文（2）班</t>
  </si>
  <si>
    <t>高一年级文（4）班</t>
  </si>
  <si>
    <t>朱霞</t>
  </si>
  <si>
    <t>高一年级文（3）班</t>
  </si>
  <si>
    <t>高一年级文（5）班</t>
  </si>
  <si>
    <t>余玉红</t>
  </si>
  <si>
    <t>李乔军/徐万雄</t>
  </si>
  <si>
    <t>李乔军/杨周宇</t>
  </si>
  <si>
    <t>赵顺诚</t>
  </si>
  <si>
    <t>达娃央初/邵晖</t>
  </si>
  <si>
    <t>政治</t>
  </si>
  <si>
    <t>卢银楷</t>
  </si>
  <si>
    <t>杨吉华</t>
  </si>
  <si>
    <t>马巫各</t>
  </si>
  <si>
    <t>历史</t>
  </si>
  <si>
    <t>胡慧芳</t>
  </si>
  <si>
    <t>赵香才</t>
  </si>
  <si>
    <t>地理</t>
  </si>
  <si>
    <t>杜基次尔</t>
  </si>
  <si>
    <t>金贵</t>
  </si>
  <si>
    <t>木里中学高2020级2020-2021年度教学质量奖汇总表</t>
  </si>
  <si>
    <t>姓名</t>
  </si>
  <si>
    <t>班级一</t>
  </si>
  <si>
    <t>奖励1</t>
  </si>
  <si>
    <t>班级二</t>
  </si>
  <si>
    <t>奖励2</t>
  </si>
  <si>
    <t>班级三</t>
  </si>
  <si>
    <t>奖励3</t>
  </si>
  <si>
    <t>奖励总额</t>
  </si>
  <si>
    <t>达娃央初</t>
  </si>
  <si>
    <t>李乔军</t>
  </si>
  <si>
    <t>邵晖</t>
  </si>
  <si>
    <t>木里中学高2020级2020至2021学年教学质量奖励明细表</t>
  </si>
  <si>
    <t>田友米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</si>
</sst>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0" x14ac:knownFonts="1">
    <font>
      <sz val="12"/>
      <name val="宋体"/>
      <charset val="1"/>
    </font>
    <font>
      <sz val="18"/>
      <name val="宋体"/>
      <family val="3"/>
      <charset val="134"/>
    </font>
    <font>
      <sz val="12"/>
      <name val="仿宋"/>
      <family val="1"/>
      <charset val="1"/>
    </font>
    <font>
      <sz val="16"/>
      <name val="宋体"/>
      <family val="3"/>
      <charset val="134"/>
    </font>
    <font>
      <sz val="11"/>
      <name val="仿宋"/>
      <family val="1"/>
      <charset val="1"/>
    </font>
    <font>
      <sz val="11"/>
      <color indexed="8"/>
      <name val="仿宋"/>
      <family val="1"/>
      <charset val="1"/>
    </font>
    <font>
      <sz val="12"/>
      <color indexed="8"/>
      <name val="仿宋"/>
      <family val="1"/>
      <charset val="1"/>
    </font>
    <font>
      <sz val="16"/>
      <name val="仿宋"/>
      <family val="1"/>
      <charset val="1"/>
    </font>
    <font>
      <sz val="12"/>
      <color indexed="8"/>
      <name val="仿宋"/>
      <family val="1"/>
      <charset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0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177" fontId="6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10" fontId="4" fillId="0" borderId="0" xfId="0" applyNumberFormat="1" applyFont="1" applyBorder="1" applyAlignment="1">
      <alignment horizontal="center" vertical="center"/>
    </xf>
    <xf numFmtId="177" fontId="6" fillId="0" borderId="0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10" fontId="2" fillId="0" borderId="1" xfId="0" applyNumberFormat="1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opLeftCell="A88" workbookViewId="0">
      <selection sqref="A1:L1"/>
    </sheetView>
  </sheetViews>
  <sheetFormatPr defaultColWidth="8" defaultRowHeight="14.25" x14ac:dyDescent="0.15"/>
  <cols>
    <col min="1" max="1" width="18.625" customWidth="1"/>
    <col min="2" max="2" width="7.5" customWidth="1"/>
    <col min="3" max="3" width="8.25" customWidth="1"/>
    <col min="4" max="4" width="13.625" customWidth="1"/>
    <col min="5" max="5" width="12.625" customWidth="1"/>
    <col min="6" max="6" width="21.875" customWidth="1"/>
    <col min="7" max="7" width="8.75" customWidth="1"/>
    <col min="8" max="8" width="15.875" customWidth="1"/>
    <col min="9" max="9" width="13.75" customWidth="1"/>
    <col min="10" max="10" width="14.5" customWidth="1"/>
    <col min="11" max="11" width="16.5" customWidth="1"/>
    <col min="12" max="12" width="17.75" customWidth="1"/>
  </cols>
  <sheetData>
    <row r="1" spans="1:12" ht="36" customHeight="1" x14ac:dyDescent="0.1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 ht="14.25" customHeight="1" x14ac:dyDescent="0.1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78" t="s">
        <v>9</v>
      </c>
      <c r="J2" s="78" t="s">
        <v>10</v>
      </c>
      <c r="K2" s="78" t="s">
        <v>11</v>
      </c>
      <c r="L2" s="78" t="s">
        <v>12</v>
      </c>
    </row>
    <row r="3" spans="1:12" ht="14.25" customHeight="1" x14ac:dyDescent="0.15">
      <c r="A3" s="16" t="s">
        <v>13</v>
      </c>
      <c r="B3" s="17" t="s">
        <v>14</v>
      </c>
      <c r="C3" s="18">
        <v>49</v>
      </c>
      <c r="D3" s="19">
        <v>89.13</v>
      </c>
      <c r="E3" s="20">
        <v>97.085106382978694</v>
      </c>
      <c r="F3" s="21">
        <f t="shared" ref="F3:F9" si="0">E3/D3</f>
        <v>1.0892528484570705</v>
      </c>
      <c r="G3" s="22">
        <v>1</v>
      </c>
      <c r="H3" s="23" t="s">
        <v>15</v>
      </c>
      <c r="I3" s="79">
        <f t="shared" ref="I3:I9" si="1">8000*0.4/7</f>
        <v>457.14285714285717</v>
      </c>
      <c r="J3" s="80">
        <f>(4800*0.7/623.9)*E3</f>
        <v>522.84974747044146</v>
      </c>
      <c r="K3" s="80">
        <f>(4800*0.3/7)*F3</f>
        <v>224.07487168259738</v>
      </c>
      <c r="L3" s="80">
        <f>I3+J3+K3</f>
        <v>1204.0674762958961</v>
      </c>
    </row>
    <row r="4" spans="1:12" ht="14.25" customHeight="1" x14ac:dyDescent="0.15">
      <c r="A4" s="16" t="s">
        <v>16</v>
      </c>
      <c r="B4" s="17" t="s">
        <v>14</v>
      </c>
      <c r="C4" s="18">
        <v>49</v>
      </c>
      <c r="D4" s="19">
        <v>89.13</v>
      </c>
      <c r="E4" s="20">
        <v>94.571428571428598</v>
      </c>
      <c r="F4" s="21">
        <f t="shared" si="0"/>
        <v>1.0610504720232088</v>
      </c>
      <c r="G4" s="22">
        <v>2</v>
      </c>
      <c r="H4" s="23" t="s">
        <v>17</v>
      </c>
      <c r="I4" s="79">
        <f t="shared" si="1"/>
        <v>457.14285714285717</v>
      </c>
      <c r="J4" s="80">
        <f t="shared" ref="J4:J9" si="2">(4800*0.7/623.9)*E4</f>
        <v>509.31238980605883</v>
      </c>
      <c r="K4" s="80">
        <f t="shared" ref="K4:K9" si="3">(4800*0.3/7)*F4</f>
        <v>218.27323995906011</v>
      </c>
      <c r="L4" s="80">
        <f t="shared" ref="L4:L10" si="4">I4+J4+K4</f>
        <v>1184.7284869079763</v>
      </c>
    </row>
    <row r="5" spans="1:12" ht="14.25" customHeight="1" x14ac:dyDescent="0.15">
      <c r="A5" s="16" t="s">
        <v>18</v>
      </c>
      <c r="B5" s="17" t="s">
        <v>14</v>
      </c>
      <c r="C5" s="18">
        <v>50</v>
      </c>
      <c r="D5" s="19">
        <v>89.13</v>
      </c>
      <c r="E5" s="24">
        <v>93.3</v>
      </c>
      <c r="F5" s="21">
        <f t="shared" si="0"/>
        <v>1.0467855940760686</v>
      </c>
      <c r="G5" s="22">
        <v>3</v>
      </c>
      <c r="H5" s="23" t="s">
        <v>19</v>
      </c>
      <c r="I5" s="79">
        <f t="shared" si="1"/>
        <v>457.14285714285717</v>
      </c>
      <c r="J5" s="80">
        <f t="shared" si="2"/>
        <v>502.46513864401345</v>
      </c>
      <c r="K5" s="80">
        <f t="shared" si="3"/>
        <v>215.33875078136271</v>
      </c>
      <c r="L5" s="80">
        <f t="shared" si="4"/>
        <v>1174.9467465682333</v>
      </c>
    </row>
    <row r="6" spans="1:12" ht="14.25" customHeight="1" x14ac:dyDescent="0.15">
      <c r="A6" s="16" t="s">
        <v>20</v>
      </c>
      <c r="B6" s="17" t="s">
        <v>14</v>
      </c>
      <c r="C6" s="18">
        <v>42</v>
      </c>
      <c r="D6" s="19">
        <v>89.13</v>
      </c>
      <c r="E6" s="20">
        <v>85.956521739130395</v>
      </c>
      <c r="F6" s="21">
        <f t="shared" si="0"/>
        <v>0.96439494826803995</v>
      </c>
      <c r="G6" s="22">
        <v>4</v>
      </c>
      <c r="H6" s="23" t="s">
        <v>15</v>
      </c>
      <c r="I6" s="79">
        <f t="shared" si="1"/>
        <v>457.14285714285717</v>
      </c>
      <c r="J6" s="80">
        <f t="shared" si="2"/>
        <v>462.91699478037845</v>
      </c>
      <c r="K6" s="80">
        <f t="shared" si="3"/>
        <v>198.38981792942536</v>
      </c>
      <c r="L6" s="80">
        <f t="shared" si="4"/>
        <v>1118.4496698526609</v>
      </c>
    </row>
    <row r="7" spans="1:12" ht="14.25" customHeight="1" x14ac:dyDescent="0.15">
      <c r="A7" s="16" t="s">
        <v>21</v>
      </c>
      <c r="B7" s="17" t="s">
        <v>14</v>
      </c>
      <c r="C7" s="18">
        <v>49</v>
      </c>
      <c r="D7" s="19">
        <v>89.13</v>
      </c>
      <c r="E7" s="20">
        <v>84.755102040816297</v>
      </c>
      <c r="F7" s="21">
        <f t="shared" si="0"/>
        <v>0.95091553955813191</v>
      </c>
      <c r="G7" s="22">
        <v>5</v>
      </c>
      <c r="H7" s="23" t="s">
        <v>17</v>
      </c>
      <c r="I7" s="79">
        <f t="shared" si="1"/>
        <v>457.14285714285717</v>
      </c>
      <c r="J7" s="80">
        <f t="shared" si="2"/>
        <v>456.44677489524406</v>
      </c>
      <c r="K7" s="80">
        <f t="shared" si="3"/>
        <v>195.61691099481573</v>
      </c>
      <c r="L7" s="80">
        <f t="shared" si="4"/>
        <v>1109.2065430329169</v>
      </c>
    </row>
    <row r="8" spans="1:12" ht="14.25" customHeight="1" x14ac:dyDescent="0.15">
      <c r="A8" s="16" t="s">
        <v>22</v>
      </c>
      <c r="B8" s="17" t="s">
        <v>14</v>
      </c>
      <c r="C8" s="18">
        <v>48</v>
      </c>
      <c r="D8" s="19">
        <v>89.13</v>
      </c>
      <c r="E8" s="20">
        <v>84.5625</v>
      </c>
      <c r="F8" s="21">
        <f t="shared" si="0"/>
        <v>0.94875462807135647</v>
      </c>
      <c r="G8" s="22">
        <v>6</v>
      </c>
      <c r="H8" s="23" t="s">
        <v>23</v>
      </c>
      <c r="I8" s="79">
        <f t="shared" si="1"/>
        <v>457.14285714285717</v>
      </c>
      <c r="J8" s="80">
        <f t="shared" si="2"/>
        <v>455.40952075653149</v>
      </c>
      <c r="K8" s="80">
        <f t="shared" si="3"/>
        <v>195.17238063182191</v>
      </c>
      <c r="L8" s="80">
        <f t="shared" si="4"/>
        <v>1107.7247585312105</v>
      </c>
    </row>
    <row r="9" spans="1:12" ht="14.25" customHeight="1" x14ac:dyDescent="0.15">
      <c r="A9" s="16" t="s">
        <v>24</v>
      </c>
      <c r="B9" s="17" t="s">
        <v>14</v>
      </c>
      <c r="C9" s="18">
        <v>45</v>
      </c>
      <c r="D9" s="19">
        <v>89.13</v>
      </c>
      <c r="E9" s="20">
        <v>83.673913043478294</v>
      </c>
      <c r="F9" s="21">
        <f t="shared" si="0"/>
        <v>0.93878506724423083</v>
      </c>
      <c r="G9" s="22">
        <v>7</v>
      </c>
      <c r="H9" s="23" t="s">
        <v>19</v>
      </c>
      <c r="I9" s="79">
        <f t="shared" si="1"/>
        <v>457.14285714285717</v>
      </c>
      <c r="J9" s="80">
        <f t="shared" si="2"/>
        <v>450.62405485828992</v>
      </c>
      <c r="K9" s="80">
        <f t="shared" si="3"/>
        <v>193.12149954738464</v>
      </c>
      <c r="L9" s="80">
        <f t="shared" si="4"/>
        <v>1100.8884115485318</v>
      </c>
    </row>
    <row r="10" spans="1:12" ht="14.25" customHeight="1" x14ac:dyDescent="0.15">
      <c r="A10" s="25"/>
      <c r="B10" s="18"/>
      <c r="C10" s="18"/>
      <c r="D10" s="26"/>
      <c r="E10" s="20">
        <f>SUM(E3:E9)</f>
        <v>623.90457177783219</v>
      </c>
      <c r="F10" s="21">
        <f>SUM(F3:F9)</f>
        <v>6.9999390976981068</v>
      </c>
      <c r="G10" s="22"/>
      <c r="H10" s="23"/>
      <c r="I10" s="79">
        <f>SUM(I3:I9)</f>
        <v>3200.0000000000005</v>
      </c>
      <c r="J10" s="80">
        <f>SUM(J3:J9)</f>
        <v>3360.0246212109578</v>
      </c>
      <c r="K10" s="80">
        <f>SUM(K3:K9)</f>
        <v>1439.9874715264677</v>
      </c>
      <c r="L10" s="80">
        <f t="shared" si="4"/>
        <v>8000.0120927374255</v>
      </c>
    </row>
    <row r="11" spans="1:12" ht="14.25" customHeight="1" x14ac:dyDescent="0.15">
      <c r="A11" s="27"/>
      <c r="B11" s="28"/>
      <c r="C11" s="29"/>
      <c r="D11" s="29"/>
      <c r="E11" s="30" t="s">
        <v>25</v>
      </c>
      <c r="F11" s="31"/>
      <c r="G11" s="29"/>
      <c r="H11" s="32"/>
      <c r="I11" s="13"/>
      <c r="J11" s="13"/>
      <c r="K11" s="13"/>
      <c r="L11" s="81"/>
    </row>
    <row r="12" spans="1:12" ht="14.25" customHeight="1" x14ac:dyDescent="0.15">
      <c r="A12" s="15" t="s">
        <v>1</v>
      </c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78" t="s">
        <v>9</v>
      </c>
      <c r="J12" s="78" t="s">
        <v>10</v>
      </c>
      <c r="K12" s="78" t="s">
        <v>11</v>
      </c>
      <c r="L12" s="78" t="s">
        <v>12</v>
      </c>
    </row>
    <row r="13" spans="1:12" ht="14.25" customHeight="1" x14ac:dyDescent="0.15">
      <c r="A13" s="16" t="s">
        <v>13</v>
      </c>
      <c r="B13" s="17" t="s">
        <v>26</v>
      </c>
      <c r="C13" s="18">
        <v>49</v>
      </c>
      <c r="D13" s="33">
        <v>89.54</v>
      </c>
      <c r="E13" s="20">
        <v>104.61702127659601</v>
      </c>
      <c r="F13" s="34">
        <f t="shared" ref="F13:F19" si="5">E13/D13</f>
        <v>1.168383083276703</v>
      </c>
      <c r="G13" s="22">
        <v>1</v>
      </c>
      <c r="H13" s="23" t="s">
        <v>27</v>
      </c>
      <c r="I13" s="79">
        <f>24000*0.4/7</f>
        <v>1371.4285714285713</v>
      </c>
      <c r="J13" s="80">
        <f>(14400*0.7/626.79)*E13</f>
        <v>1682.4447972496175</v>
      </c>
      <c r="K13" s="80">
        <f>(14400*0.3/7)*F13</f>
        <v>721.05927425076527</v>
      </c>
      <c r="L13" s="80">
        <f>I13+J13+K13</f>
        <v>3774.932642928954</v>
      </c>
    </row>
    <row r="14" spans="1:12" ht="14.25" customHeight="1" x14ac:dyDescent="0.15">
      <c r="A14" s="16" t="s">
        <v>18</v>
      </c>
      <c r="B14" s="17" t="s">
        <v>26</v>
      </c>
      <c r="C14" s="18">
        <v>50</v>
      </c>
      <c r="D14" s="33">
        <v>89.54</v>
      </c>
      <c r="E14" s="24">
        <v>104.54</v>
      </c>
      <c r="F14" s="34">
        <f t="shared" si="5"/>
        <v>1.167522894795622</v>
      </c>
      <c r="G14" s="22">
        <v>2</v>
      </c>
      <c r="H14" s="23" t="s">
        <v>28</v>
      </c>
      <c r="I14" s="79">
        <f t="shared" ref="I14:I19" si="6">24000*0.4/7</f>
        <v>1371.4285714285713</v>
      </c>
      <c r="J14" s="80">
        <f t="shared" ref="J14:J19" si="7">(14400*0.7/626.79)*E14</f>
        <v>1681.2061455990045</v>
      </c>
      <c r="K14" s="80">
        <f t="shared" ref="K14:K19" si="8">(14400*0.3/7)*F14</f>
        <v>720.5284150738695</v>
      </c>
      <c r="L14" s="80">
        <f t="shared" ref="L14:L19" si="9">I14+J14+K14</f>
        <v>3773.1631321014452</v>
      </c>
    </row>
    <row r="15" spans="1:12" ht="14.25" customHeight="1" x14ac:dyDescent="0.15">
      <c r="A15" s="16" t="s">
        <v>16</v>
      </c>
      <c r="B15" s="17" t="s">
        <v>26</v>
      </c>
      <c r="C15" s="18">
        <v>49</v>
      </c>
      <c r="D15" s="33">
        <v>89.54</v>
      </c>
      <c r="E15" s="20">
        <v>104.30612244898001</v>
      </c>
      <c r="F15" s="34">
        <f t="shared" si="5"/>
        <v>1.1649109051706499</v>
      </c>
      <c r="G15" s="22">
        <v>3</v>
      </c>
      <c r="H15" s="23" t="s">
        <v>29</v>
      </c>
      <c r="I15" s="79">
        <f t="shared" si="6"/>
        <v>1371.4285714285713</v>
      </c>
      <c r="J15" s="80">
        <f t="shared" si="7"/>
        <v>1677.4449405474218</v>
      </c>
      <c r="K15" s="80">
        <f t="shared" si="8"/>
        <v>718.91644433388672</v>
      </c>
      <c r="L15" s="80">
        <f t="shared" si="9"/>
        <v>3767.7899563098799</v>
      </c>
    </row>
    <row r="16" spans="1:12" ht="14.25" customHeight="1" x14ac:dyDescent="0.15">
      <c r="A16" s="16" t="s">
        <v>21</v>
      </c>
      <c r="B16" s="17" t="s">
        <v>26</v>
      </c>
      <c r="C16" s="18">
        <v>49</v>
      </c>
      <c r="D16" s="33">
        <v>89.54</v>
      </c>
      <c r="E16" s="20">
        <v>84.530612244897995</v>
      </c>
      <c r="F16" s="34">
        <f t="shared" si="5"/>
        <v>0.94405419080743791</v>
      </c>
      <c r="G16" s="22">
        <v>4</v>
      </c>
      <c r="H16" s="23" t="s">
        <v>28</v>
      </c>
      <c r="I16" s="79">
        <f t="shared" si="6"/>
        <v>1371.4285714285713</v>
      </c>
      <c r="J16" s="80">
        <f t="shared" si="7"/>
        <v>1359.41634587114</v>
      </c>
      <c r="K16" s="80">
        <f t="shared" si="8"/>
        <v>582.61630061259018</v>
      </c>
      <c r="L16" s="80">
        <f t="shared" si="9"/>
        <v>3313.4612179123019</v>
      </c>
    </row>
    <row r="17" spans="1:12" ht="14.25" customHeight="1" x14ac:dyDescent="0.15">
      <c r="A17" s="16" t="s">
        <v>22</v>
      </c>
      <c r="B17" s="17" t="s">
        <v>26</v>
      </c>
      <c r="C17" s="18">
        <v>48</v>
      </c>
      <c r="D17" s="33">
        <v>89.54</v>
      </c>
      <c r="E17" s="20">
        <v>78.75</v>
      </c>
      <c r="F17" s="34">
        <f t="shared" si="5"/>
        <v>0.87949519767701578</v>
      </c>
      <c r="G17" s="22">
        <v>5</v>
      </c>
      <c r="H17" s="23" t="s">
        <v>30</v>
      </c>
      <c r="I17" s="79">
        <f t="shared" si="6"/>
        <v>1371.4285714285713</v>
      </c>
      <c r="J17" s="80">
        <f t="shared" si="7"/>
        <v>1266.4528789546739</v>
      </c>
      <c r="K17" s="80">
        <f t="shared" si="8"/>
        <v>542.77417913781539</v>
      </c>
      <c r="L17" s="80">
        <f t="shared" si="9"/>
        <v>3180.6556295210607</v>
      </c>
    </row>
    <row r="18" spans="1:12" ht="14.25" customHeight="1" x14ac:dyDescent="0.15">
      <c r="A18" s="16" t="s">
        <v>24</v>
      </c>
      <c r="B18" s="17" t="s">
        <v>26</v>
      </c>
      <c r="C18" s="18">
        <v>45</v>
      </c>
      <c r="D18" s="33">
        <v>89.54</v>
      </c>
      <c r="E18" s="20">
        <v>75.521739130434796</v>
      </c>
      <c r="F18" s="34">
        <f t="shared" si="5"/>
        <v>0.84344135727534941</v>
      </c>
      <c r="G18" s="22">
        <v>6</v>
      </c>
      <c r="H18" s="23" t="s">
        <v>31</v>
      </c>
      <c r="I18" s="79">
        <f t="shared" si="6"/>
        <v>1371.4285714285713</v>
      </c>
      <c r="J18" s="80">
        <f t="shared" si="7"/>
        <v>1214.5361770844825</v>
      </c>
      <c r="K18" s="80">
        <f t="shared" si="8"/>
        <v>520.52380906135852</v>
      </c>
      <c r="L18" s="80">
        <f t="shared" si="9"/>
        <v>3106.488557574412</v>
      </c>
    </row>
    <row r="19" spans="1:12" ht="14.25" customHeight="1" x14ac:dyDescent="0.15">
      <c r="A19" s="16" t="s">
        <v>20</v>
      </c>
      <c r="B19" s="17" t="s">
        <v>26</v>
      </c>
      <c r="C19" s="18">
        <v>42</v>
      </c>
      <c r="D19" s="33">
        <v>89.54</v>
      </c>
      <c r="E19" s="20">
        <v>74.521739130434796</v>
      </c>
      <c r="F19" s="34">
        <f t="shared" si="5"/>
        <v>0.83227316428897469</v>
      </c>
      <c r="G19" s="22">
        <v>7</v>
      </c>
      <c r="H19" s="23" t="s">
        <v>32</v>
      </c>
      <c r="I19" s="79">
        <f t="shared" si="6"/>
        <v>1371.4285714285713</v>
      </c>
      <c r="J19" s="80">
        <f t="shared" si="7"/>
        <v>1198.4542357644232</v>
      </c>
      <c r="K19" s="80">
        <f t="shared" si="8"/>
        <v>513.63143853262432</v>
      </c>
      <c r="L19" s="80">
        <f t="shared" si="9"/>
        <v>3083.5142457256188</v>
      </c>
    </row>
    <row r="20" spans="1:12" ht="14.25" customHeight="1" x14ac:dyDescent="0.15">
      <c r="A20" s="35"/>
      <c r="B20" s="36"/>
      <c r="C20" s="36"/>
      <c r="D20" s="37"/>
      <c r="E20" s="38">
        <f>SUM(E13:E19)</f>
        <v>626.78723423134363</v>
      </c>
      <c r="F20" s="39">
        <f>SUM(F13:F19)</f>
        <v>7.0000807932917528</v>
      </c>
      <c r="G20" s="40"/>
      <c r="H20" s="41"/>
      <c r="I20" s="13">
        <f>SUM(I13:I19)</f>
        <v>9599.9999999999982</v>
      </c>
      <c r="J20" s="14">
        <f>SUM(J13:J19)</f>
        <v>10079.955521070762</v>
      </c>
      <c r="K20" s="14">
        <f>SUM(K13:K19)</f>
        <v>4320.0498610029099</v>
      </c>
      <c r="L20" s="14">
        <f>SUM(L13:L19)</f>
        <v>24000.005382073672</v>
      </c>
    </row>
    <row r="21" spans="1:12" ht="14.25" customHeight="1" x14ac:dyDescent="0.15">
      <c r="A21" s="42"/>
      <c r="B21" s="43"/>
      <c r="C21" s="43"/>
      <c r="D21" s="44"/>
      <c r="E21" s="44" t="s">
        <v>25</v>
      </c>
      <c r="F21" s="45"/>
      <c r="G21" s="43"/>
      <c r="H21" s="43"/>
      <c r="I21" s="13"/>
      <c r="J21" s="13"/>
      <c r="K21" s="13"/>
      <c r="L21" s="13"/>
    </row>
    <row r="22" spans="1:12" ht="14.25" customHeight="1" x14ac:dyDescent="0.15">
      <c r="A22" s="15" t="s">
        <v>1</v>
      </c>
      <c r="B22" s="15" t="s">
        <v>2</v>
      </c>
      <c r="C22" s="15" t="s">
        <v>3</v>
      </c>
      <c r="D22" s="15" t="s">
        <v>4</v>
      </c>
      <c r="E22" s="15" t="s">
        <v>5</v>
      </c>
      <c r="F22" s="15" t="s">
        <v>6</v>
      </c>
      <c r="G22" s="15" t="s">
        <v>7</v>
      </c>
      <c r="H22" s="15" t="s">
        <v>8</v>
      </c>
      <c r="I22" s="78" t="s">
        <v>9</v>
      </c>
      <c r="J22" s="78" t="s">
        <v>10</v>
      </c>
      <c r="K22" s="78" t="s">
        <v>11</v>
      </c>
      <c r="L22" s="78" t="s">
        <v>12</v>
      </c>
    </row>
    <row r="23" spans="1:12" ht="14.25" customHeight="1" x14ac:dyDescent="0.15">
      <c r="A23" s="16" t="s">
        <v>33</v>
      </c>
      <c r="B23" s="17" t="s">
        <v>34</v>
      </c>
      <c r="C23" s="18">
        <v>49</v>
      </c>
      <c r="D23" s="33">
        <v>74.42</v>
      </c>
      <c r="E23" s="20">
        <v>79.06</v>
      </c>
      <c r="F23" s="34">
        <f t="shared" ref="F23:F29" si="10">E23/D23</f>
        <v>1.0623488309594196</v>
      </c>
      <c r="G23" s="22">
        <v>1</v>
      </c>
      <c r="H23" s="23" t="s">
        <v>35</v>
      </c>
      <c r="I23" s="80">
        <f>16000*0.4/7</f>
        <v>914.28571428571433</v>
      </c>
      <c r="J23" s="80">
        <f>(9600*0.7/518.76)*E23</f>
        <v>1024.140643071941</v>
      </c>
      <c r="K23" s="80">
        <f>(9600*0.3/6.9707)*F23</f>
        <v>438.91784658113653</v>
      </c>
      <c r="L23" s="80">
        <f>I23+J23+K23</f>
        <v>2377.3442039387919</v>
      </c>
    </row>
    <row r="24" spans="1:12" ht="14.25" customHeight="1" x14ac:dyDescent="0.15">
      <c r="A24" s="16" t="s">
        <v>36</v>
      </c>
      <c r="B24" s="17" t="s">
        <v>34</v>
      </c>
      <c r="C24" s="18">
        <v>50</v>
      </c>
      <c r="D24" s="33">
        <v>74.42</v>
      </c>
      <c r="E24" s="24">
        <v>102.69</v>
      </c>
      <c r="F24" s="34">
        <f t="shared" si="10"/>
        <v>1.3798710024187046</v>
      </c>
      <c r="G24" s="22">
        <v>2</v>
      </c>
      <c r="H24" s="23" t="s">
        <v>37</v>
      </c>
      <c r="I24" s="80">
        <f t="shared" ref="I24:I29" si="11">16000*0.4/7</f>
        <v>914.28571428571433</v>
      </c>
      <c r="J24" s="80">
        <f t="shared" ref="J24:J29" si="12">(9600*0.7/518.76)*E24</f>
        <v>1330.2428868841084</v>
      </c>
      <c r="K24" s="80">
        <f t="shared" ref="K24:K30" si="13">(9600*0.3/6.9707)*F24</f>
        <v>570.1046504606237</v>
      </c>
      <c r="L24" s="80">
        <f t="shared" ref="L24:L30" si="14">I24+J24+K24</f>
        <v>2814.6332516304465</v>
      </c>
    </row>
    <row r="25" spans="1:12" ht="14.25" customHeight="1" x14ac:dyDescent="0.15">
      <c r="A25" s="16" t="s">
        <v>38</v>
      </c>
      <c r="B25" s="17" t="s">
        <v>34</v>
      </c>
      <c r="C25" s="18">
        <v>49</v>
      </c>
      <c r="D25" s="33">
        <v>74.42</v>
      </c>
      <c r="E25" s="20">
        <v>103.23</v>
      </c>
      <c r="F25" s="34">
        <f t="shared" si="10"/>
        <v>1.3871271163665682</v>
      </c>
      <c r="G25" s="22">
        <v>3</v>
      </c>
      <c r="H25" s="23" t="s">
        <v>39</v>
      </c>
      <c r="I25" s="80">
        <f t="shared" si="11"/>
        <v>914.28571428571433</v>
      </c>
      <c r="J25" s="80">
        <f t="shared" si="12"/>
        <v>1337.2380291464262</v>
      </c>
      <c r="K25" s="80">
        <f t="shared" si="13"/>
        <v>573.10257149722645</v>
      </c>
      <c r="L25" s="80">
        <f t="shared" si="14"/>
        <v>2824.6263149293673</v>
      </c>
    </row>
    <row r="26" spans="1:12" ht="14.25" customHeight="1" x14ac:dyDescent="0.15">
      <c r="A26" s="16" t="s">
        <v>20</v>
      </c>
      <c r="B26" s="17" t="s">
        <v>34</v>
      </c>
      <c r="C26" s="18">
        <v>42</v>
      </c>
      <c r="D26" s="33">
        <v>74.42</v>
      </c>
      <c r="E26" s="20">
        <v>68.108695652173907</v>
      </c>
      <c r="F26" s="34">
        <f t="shared" si="10"/>
        <v>0.91519343794912533</v>
      </c>
      <c r="G26" s="22">
        <v>4</v>
      </c>
      <c r="H26" s="23" t="s">
        <v>40</v>
      </c>
      <c r="I26" s="80">
        <f t="shared" si="11"/>
        <v>914.28571428571433</v>
      </c>
      <c r="J26" s="80">
        <f t="shared" si="12"/>
        <v>882.27780627382356</v>
      </c>
      <c r="K26" s="80">
        <f t="shared" si="13"/>
        <v>378.11942865041976</v>
      </c>
      <c r="L26" s="80">
        <f t="shared" si="14"/>
        <v>2174.6829492099578</v>
      </c>
    </row>
    <row r="27" spans="1:12" ht="14.25" customHeight="1" x14ac:dyDescent="0.15">
      <c r="A27" s="16" t="s">
        <v>22</v>
      </c>
      <c r="B27" s="17" t="s">
        <v>34</v>
      </c>
      <c r="C27" s="18">
        <v>48</v>
      </c>
      <c r="D27" s="33">
        <v>74.42</v>
      </c>
      <c r="E27" s="20">
        <v>56.7604166666667</v>
      </c>
      <c r="F27" s="34">
        <f t="shared" si="10"/>
        <v>0.76270379826211632</v>
      </c>
      <c r="G27" s="22">
        <v>5</v>
      </c>
      <c r="H27" s="23" t="s">
        <v>41</v>
      </c>
      <c r="I27" s="80">
        <f t="shared" si="11"/>
        <v>914.28571428571433</v>
      </c>
      <c r="J27" s="80">
        <f t="shared" si="12"/>
        <v>735.27257305883313</v>
      </c>
      <c r="K27" s="80">
        <f t="shared" si="13"/>
        <v>315.11712439136602</v>
      </c>
      <c r="L27" s="80">
        <f t="shared" si="14"/>
        <v>1964.6754117359133</v>
      </c>
    </row>
    <row r="28" spans="1:12" ht="14.25" customHeight="1" x14ac:dyDescent="0.15">
      <c r="A28" s="16" t="s">
        <v>24</v>
      </c>
      <c r="B28" s="17" t="s">
        <v>34</v>
      </c>
      <c r="C28" s="18">
        <v>45</v>
      </c>
      <c r="D28" s="33">
        <v>74.42</v>
      </c>
      <c r="E28" s="20">
        <v>55.413043478260903</v>
      </c>
      <c r="F28" s="34">
        <f t="shared" si="10"/>
        <v>0.74459881051143373</v>
      </c>
      <c r="G28" s="22">
        <v>6</v>
      </c>
      <c r="H28" s="23" t="s">
        <v>39</v>
      </c>
      <c r="I28" s="80">
        <f t="shared" si="11"/>
        <v>914.28571428571433</v>
      </c>
      <c r="J28" s="80">
        <f t="shared" si="12"/>
        <v>717.81874503414542</v>
      </c>
      <c r="K28" s="80">
        <f t="shared" si="13"/>
        <v>307.63690508455812</v>
      </c>
      <c r="L28" s="80">
        <f t="shared" si="14"/>
        <v>1939.7413644044179</v>
      </c>
    </row>
    <row r="29" spans="1:12" ht="14.25" customHeight="1" x14ac:dyDescent="0.15">
      <c r="A29" s="16" t="s">
        <v>21</v>
      </c>
      <c r="B29" s="17" t="s">
        <v>34</v>
      </c>
      <c r="C29" s="18">
        <v>49</v>
      </c>
      <c r="D29" s="33">
        <v>74.42</v>
      </c>
      <c r="E29" s="20">
        <v>53.5</v>
      </c>
      <c r="F29" s="34">
        <f t="shared" si="10"/>
        <v>0.71889277076054825</v>
      </c>
      <c r="G29" s="22">
        <v>7</v>
      </c>
      <c r="H29" s="23" t="s">
        <v>37</v>
      </c>
      <c r="I29" s="80">
        <f t="shared" si="11"/>
        <v>914.28571428571433</v>
      </c>
      <c r="J29" s="80">
        <f t="shared" si="12"/>
        <v>693.03724265556332</v>
      </c>
      <c r="K29" s="80">
        <f t="shared" si="13"/>
        <v>297.01625084860621</v>
      </c>
      <c r="L29" s="80">
        <f t="shared" si="14"/>
        <v>1904.3392077898839</v>
      </c>
    </row>
    <row r="30" spans="1:12" ht="14.25" customHeight="1" x14ac:dyDescent="0.15">
      <c r="A30" s="46"/>
      <c r="B30" s="47"/>
      <c r="C30" s="47"/>
      <c r="D30" s="48"/>
      <c r="E30" s="49">
        <f>SUM(E23:E29)</f>
        <v>518.76215579710151</v>
      </c>
      <c r="F30" s="39">
        <f>SUM(F23:F29)</f>
        <v>6.9707357672279162</v>
      </c>
      <c r="G30" s="50"/>
      <c r="H30" s="51"/>
      <c r="I30" s="80">
        <f>SUM(I23:I29)</f>
        <v>6400.0000000000009</v>
      </c>
      <c r="J30" s="80">
        <f>SUM(J23:J29)</f>
        <v>6720.0279261248415</v>
      </c>
      <c r="K30" s="80">
        <f t="shared" si="13"/>
        <v>2880.0147775139371</v>
      </c>
      <c r="L30" s="80">
        <f t="shared" si="14"/>
        <v>16000.042703638781</v>
      </c>
    </row>
    <row r="31" spans="1:12" ht="14.25" customHeight="1" x14ac:dyDescent="0.15">
      <c r="A31" s="52"/>
      <c r="B31" s="28"/>
      <c r="C31" s="53"/>
      <c r="D31" s="54"/>
      <c r="E31" s="55"/>
      <c r="F31" s="56"/>
      <c r="G31" s="57"/>
      <c r="H31" s="58"/>
      <c r="I31" s="13"/>
      <c r="J31" s="13"/>
      <c r="K31" s="13"/>
      <c r="L31" s="13"/>
    </row>
    <row r="32" spans="1:12" ht="14.25" customHeight="1" x14ac:dyDescent="0.15">
      <c r="A32" s="15" t="s">
        <v>1</v>
      </c>
      <c r="B32" s="15" t="s">
        <v>2</v>
      </c>
      <c r="C32" s="15" t="s">
        <v>3</v>
      </c>
      <c r="D32" s="15" t="s">
        <v>4</v>
      </c>
      <c r="E32" s="15" t="s">
        <v>5</v>
      </c>
      <c r="F32" s="15" t="s">
        <v>6</v>
      </c>
      <c r="G32" s="15" t="s">
        <v>7</v>
      </c>
      <c r="H32" s="15" t="s">
        <v>8</v>
      </c>
      <c r="I32" s="78" t="s">
        <v>9</v>
      </c>
      <c r="J32" s="78" t="s">
        <v>10</v>
      </c>
      <c r="K32" s="78" t="s">
        <v>11</v>
      </c>
      <c r="L32" s="78" t="s">
        <v>12</v>
      </c>
    </row>
    <row r="33" spans="1:12" ht="14.25" customHeight="1" x14ac:dyDescent="0.15">
      <c r="A33" s="16" t="s">
        <v>18</v>
      </c>
      <c r="B33" s="17" t="s">
        <v>42</v>
      </c>
      <c r="C33" s="18">
        <v>50</v>
      </c>
      <c r="D33" s="33">
        <v>36.35</v>
      </c>
      <c r="E33" s="24">
        <v>47.26</v>
      </c>
      <c r="F33" s="34">
        <f t="shared" ref="F33:F39" si="15">E33/D33</f>
        <v>1.3001375515818432</v>
      </c>
      <c r="G33" s="22">
        <v>1</v>
      </c>
      <c r="H33" s="59" t="s">
        <v>43</v>
      </c>
      <c r="I33" s="79">
        <f>5440/7</f>
        <v>777.14285714285711</v>
      </c>
      <c r="J33" s="79">
        <f>(8160*0.7/254.43)*E33</f>
        <v>1060.9956373069213</v>
      </c>
      <c r="K33" s="79">
        <f>(8160*0.3/6.9994)*F33</f>
        <v>454.71565080897682</v>
      </c>
      <c r="L33" s="79">
        <f>I33+J33+K33</f>
        <v>2292.8541452587551</v>
      </c>
    </row>
    <row r="34" spans="1:12" ht="14.25" customHeight="1" x14ac:dyDescent="0.15">
      <c r="A34" s="16" t="s">
        <v>16</v>
      </c>
      <c r="B34" s="17" t="s">
        <v>42</v>
      </c>
      <c r="C34" s="18">
        <v>49</v>
      </c>
      <c r="D34" s="33">
        <v>36.35</v>
      </c>
      <c r="E34" s="20">
        <v>46.326530612244902</v>
      </c>
      <c r="F34" s="34">
        <f t="shared" si="15"/>
        <v>1.2744575134042613</v>
      </c>
      <c r="G34" s="22">
        <v>2</v>
      </c>
      <c r="H34" s="59" t="s">
        <v>43</v>
      </c>
      <c r="I34" s="79">
        <f t="shared" ref="I34:I39" si="16">5440/7</f>
        <v>777.14285714285711</v>
      </c>
      <c r="J34" s="79">
        <f t="shared" ref="J34:J39" si="17">(8160*0.7/254.43)*E34</f>
        <v>1040.0390789495848</v>
      </c>
      <c r="K34" s="79">
        <f t="shared" ref="K34:K39" si="18">(8160*0.3/6.9994)*F34</f>
        <v>445.7342047623556</v>
      </c>
      <c r="L34" s="79">
        <f t="shared" ref="L34:L39" si="19">I34+J34+K34</f>
        <v>2262.9161408547975</v>
      </c>
    </row>
    <row r="35" spans="1:12" ht="14.25" customHeight="1" x14ac:dyDescent="0.15">
      <c r="A35" s="16" t="s">
        <v>13</v>
      </c>
      <c r="B35" s="17" t="s">
        <v>42</v>
      </c>
      <c r="C35" s="18">
        <v>49</v>
      </c>
      <c r="D35" s="33">
        <v>36.35</v>
      </c>
      <c r="E35" s="20">
        <v>44.914893617021299</v>
      </c>
      <c r="F35" s="34">
        <f t="shared" si="15"/>
        <v>1.2356229330679862</v>
      </c>
      <c r="G35" s="22">
        <v>3</v>
      </c>
      <c r="H35" s="59" t="s">
        <v>44</v>
      </c>
      <c r="I35" s="79">
        <f t="shared" si="16"/>
        <v>777.14285714285711</v>
      </c>
      <c r="J35" s="79">
        <f t="shared" si="17"/>
        <v>1008.347570413967</v>
      </c>
      <c r="K35" s="79">
        <f t="shared" si="18"/>
        <v>432.15203305289458</v>
      </c>
      <c r="L35" s="79">
        <f t="shared" si="19"/>
        <v>2217.6424606097189</v>
      </c>
    </row>
    <row r="36" spans="1:12" ht="14.25" customHeight="1" x14ac:dyDescent="0.15">
      <c r="A36" s="16" t="s">
        <v>24</v>
      </c>
      <c r="B36" s="17" t="s">
        <v>42</v>
      </c>
      <c r="C36" s="18">
        <v>45</v>
      </c>
      <c r="D36" s="33">
        <v>36.35</v>
      </c>
      <c r="E36" s="20">
        <v>30.456521739130402</v>
      </c>
      <c r="F36" s="34">
        <f t="shared" si="15"/>
        <v>0.83786854853178538</v>
      </c>
      <c r="G36" s="22">
        <v>4</v>
      </c>
      <c r="H36" s="59" t="s">
        <v>45</v>
      </c>
      <c r="I36" s="79">
        <f t="shared" si="16"/>
        <v>777.14285714285711</v>
      </c>
      <c r="J36" s="79">
        <f t="shared" si="17"/>
        <v>683.75447932206441</v>
      </c>
      <c r="K36" s="79">
        <f t="shared" si="18"/>
        <v>293.03971866242972</v>
      </c>
      <c r="L36" s="79">
        <f t="shared" si="19"/>
        <v>1753.9370551273512</v>
      </c>
    </row>
    <row r="37" spans="1:12" ht="14.25" customHeight="1" x14ac:dyDescent="0.15">
      <c r="A37" s="16" t="s">
        <v>21</v>
      </c>
      <c r="B37" s="17" t="s">
        <v>42</v>
      </c>
      <c r="C37" s="18">
        <v>49</v>
      </c>
      <c r="D37" s="33">
        <v>36.35</v>
      </c>
      <c r="E37" s="20">
        <v>29.1020408163265</v>
      </c>
      <c r="F37" s="34">
        <f t="shared" si="15"/>
        <v>0.80060634983016499</v>
      </c>
      <c r="G37" s="22">
        <v>5</v>
      </c>
      <c r="H37" s="59" t="s">
        <v>45</v>
      </c>
      <c r="I37" s="79">
        <f t="shared" si="16"/>
        <v>777.14285714285711</v>
      </c>
      <c r="J37" s="79">
        <f t="shared" si="17"/>
        <v>653.34613505819652</v>
      </c>
      <c r="K37" s="79">
        <f t="shared" si="18"/>
        <v>280.00747841018432</v>
      </c>
      <c r="L37" s="79">
        <f t="shared" si="19"/>
        <v>1710.496470611238</v>
      </c>
    </row>
    <row r="38" spans="1:12" ht="14.25" customHeight="1" x14ac:dyDescent="0.15">
      <c r="A38" s="16" t="s">
        <v>20</v>
      </c>
      <c r="B38" s="17" t="s">
        <v>42</v>
      </c>
      <c r="C38" s="18">
        <v>42</v>
      </c>
      <c r="D38" s="33">
        <v>36.35</v>
      </c>
      <c r="E38" s="20">
        <v>28.869565217391301</v>
      </c>
      <c r="F38" s="34">
        <f t="shared" si="15"/>
        <v>0.79421087255546907</v>
      </c>
      <c r="G38" s="22">
        <v>6</v>
      </c>
      <c r="H38" s="59" t="s">
        <v>44</v>
      </c>
      <c r="I38" s="79">
        <f t="shared" si="16"/>
        <v>777.14285714285711</v>
      </c>
      <c r="J38" s="79">
        <f t="shared" si="17"/>
        <v>648.12701537451994</v>
      </c>
      <c r="K38" s="79">
        <f t="shared" si="18"/>
        <v>277.77069691913425</v>
      </c>
      <c r="L38" s="79">
        <f t="shared" si="19"/>
        <v>1703.0405694365113</v>
      </c>
    </row>
    <row r="39" spans="1:12" ht="14.25" customHeight="1" x14ac:dyDescent="0.15">
      <c r="A39" s="16" t="s">
        <v>22</v>
      </c>
      <c r="B39" s="17" t="s">
        <v>42</v>
      </c>
      <c r="C39" s="18">
        <v>48</v>
      </c>
      <c r="D39" s="33">
        <v>36.35</v>
      </c>
      <c r="E39" s="20">
        <v>27.5</v>
      </c>
      <c r="F39" s="34">
        <f t="shared" si="15"/>
        <v>0.7565337001375515</v>
      </c>
      <c r="G39" s="22">
        <v>7</v>
      </c>
      <c r="H39" s="59" t="s">
        <v>44</v>
      </c>
      <c r="I39" s="79">
        <f t="shared" si="16"/>
        <v>777.14285714285711</v>
      </c>
      <c r="J39" s="79">
        <f t="shared" si="17"/>
        <v>617.38002594033719</v>
      </c>
      <c r="K39" s="79">
        <f t="shared" si="18"/>
        <v>264.59332198998862</v>
      </c>
      <c r="L39" s="79">
        <f t="shared" si="19"/>
        <v>1659.116205073183</v>
      </c>
    </row>
    <row r="40" spans="1:12" ht="14.25" customHeight="1" x14ac:dyDescent="0.15">
      <c r="A40" s="60"/>
      <c r="B40" s="47"/>
      <c r="C40" s="47"/>
      <c r="D40" s="48"/>
      <c r="E40" s="20">
        <f>SUM(E33:E39)</f>
        <v>254.42955200211443</v>
      </c>
      <c r="F40" s="34">
        <f>SUM(F33:F39)</f>
        <v>6.9994374691090622</v>
      </c>
      <c r="G40" s="22"/>
      <c r="H40" s="23"/>
      <c r="I40" s="79">
        <f>SUM(I33:I39)</f>
        <v>5439.9999999999991</v>
      </c>
      <c r="J40" s="79">
        <f>SUM(J33:J39)</f>
        <v>5711.9899423655907</v>
      </c>
      <c r="K40" s="79">
        <f>SUM(K33:K39)</f>
        <v>2448.0131046059637</v>
      </c>
      <c r="L40" s="79">
        <f>SUM(L33:L39)</f>
        <v>13600.003046971557</v>
      </c>
    </row>
    <row r="41" spans="1:12" ht="14.25" customHeight="1" x14ac:dyDescent="0.15">
      <c r="A41" s="61"/>
      <c r="B41" s="62"/>
      <c r="C41" s="62"/>
      <c r="D41" s="62"/>
      <c r="E41" s="62"/>
      <c r="F41" s="62"/>
      <c r="G41" s="63"/>
      <c r="H41" s="63"/>
      <c r="I41" s="13"/>
      <c r="J41" s="13"/>
      <c r="K41" s="13"/>
      <c r="L41" s="13"/>
    </row>
    <row r="42" spans="1:12" ht="14.25" customHeight="1" x14ac:dyDescent="0.15">
      <c r="A42" s="15" t="s">
        <v>1</v>
      </c>
      <c r="B42" s="15" t="s">
        <v>2</v>
      </c>
      <c r="C42" s="15" t="s">
        <v>3</v>
      </c>
      <c r="D42" s="15" t="s">
        <v>4</v>
      </c>
      <c r="E42" s="15" t="s">
        <v>5</v>
      </c>
      <c r="F42" s="15" t="s">
        <v>6</v>
      </c>
      <c r="G42" s="15" t="s">
        <v>7</v>
      </c>
      <c r="H42" s="15" t="s">
        <v>8</v>
      </c>
      <c r="I42" s="78" t="s">
        <v>9</v>
      </c>
      <c r="J42" s="78" t="s">
        <v>10</v>
      </c>
      <c r="K42" s="78" t="s">
        <v>11</v>
      </c>
      <c r="L42" s="78" t="s">
        <v>12</v>
      </c>
    </row>
    <row r="43" spans="1:12" ht="14.25" customHeight="1" x14ac:dyDescent="0.15">
      <c r="A43" s="16" t="s">
        <v>13</v>
      </c>
      <c r="B43" s="17" t="s">
        <v>46</v>
      </c>
      <c r="C43" s="18">
        <v>49</v>
      </c>
      <c r="D43" s="33">
        <v>47.59</v>
      </c>
      <c r="E43" s="20">
        <v>59.595744680851098</v>
      </c>
      <c r="F43" s="64">
        <f t="shared" ref="F43:F49" si="20">E43/D43</f>
        <v>1.2522745257585857</v>
      </c>
      <c r="G43" s="22">
        <v>1</v>
      </c>
      <c r="H43" s="23" t="s">
        <v>47</v>
      </c>
      <c r="I43" s="79">
        <f>5440/7</f>
        <v>777.14285714285711</v>
      </c>
      <c r="J43" s="79">
        <f>(8160*0.7/333.14)*E43</f>
        <v>1021.8253395480024</v>
      </c>
      <c r="K43" s="79">
        <f>(8160*0.3/7.0002)*F43</f>
        <v>437.92577912874174</v>
      </c>
      <c r="L43" s="79">
        <f>I43+J43+K43</f>
        <v>2236.8939758196011</v>
      </c>
    </row>
    <row r="44" spans="1:12" ht="14.25" customHeight="1" x14ac:dyDescent="0.15">
      <c r="A44" s="16" t="s">
        <v>16</v>
      </c>
      <c r="B44" s="17" t="s">
        <v>46</v>
      </c>
      <c r="C44" s="18">
        <v>49</v>
      </c>
      <c r="D44" s="33">
        <v>47.59</v>
      </c>
      <c r="E44" s="20">
        <v>53.775510204081598</v>
      </c>
      <c r="F44" s="64">
        <f t="shared" si="20"/>
        <v>1.1299749990351249</v>
      </c>
      <c r="G44" s="22">
        <v>2</v>
      </c>
      <c r="H44" s="23" t="s">
        <v>48</v>
      </c>
      <c r="I44" s="79">
        <f t="shared" ref="I44:I49" si="21">5440/7</f>
        <v>777.14285714285711</v>
      </c>
      <c r="J44" s="79">
        <f t="shared" ref="J44:J49" si="22">(8160*0.7/333.14)*E44</f>
        <v>922.03192137153792</v>
      </c>
      <c r="K44" s="79">
        <f t="shared" ref="K44:K49" si="23">(8160*0.3/7.0002)*F44</f>
        <v>395.15710945944198</v>
      </c>
      <c r="L44" s="79">
        <f t="shared" ref="L44:L49" si="24">I44+J44+K44</f>
        <v>2094.3318879738372</v>
      </c>
    </row>
    <row r="45" spans="1:12" ht="14.25" customHeight="1" x14ac:dyDescent="0.15">
      <c r="A45" s="16" t="s">
        <v>18</v>
      </c>
      <c r="B45" s="17" t="s">
        <v>46</v>
      </c>
      <c r="C45" s="18">
        <v>50</v>
      </c>
      <c r="D45" s="33">
        <v>47.59</v>
      </c>
      <c r="E45" s="24">
        <v>52.98</v>
      </c>
      <c r="F45" s="64">
        <f t="shared" si="20"/>
        <v>1.1132590880437065</v>
      </c>
      <c r="G45" s="22">
        <v>3</v>
      </c>
      <c r="H45" s="23" t="s">
        <v>49</v>
      </c>
      <c r="I45" s="79">
        <f t="shared" si="21"/>
        <v>777.14285714285711</v>
      </c>
      <c r="J45" s="79">
        <f t="shared" si="22"/>
        <v>908.3921474455185</v>
      </c>
      <c r="K45" s="79">
        <f t="shared" si="23"/>
        <v>389.31148360489607</v>
      </c>
      <c r="L45" s="79">
        <f t="shared" si="24"/>
        <v>2074.8464881932719</v>
      </c>
    </row>
    <row r="46" spans="1:12" ht="14.25" customHeight="1" x14ac:dyDescent="0.15">
      <c r="A46" s="16" t="s">
        <v>20</v>
      </c>
      <c r="B46" s="17" t="s">
        <v>46</v>
      </c>
      <c r="C46" s="18">
        <v>42</v>
      </c>
      <c r="D46" s="33">
        <v>47.59</v>
      </c>
      <c r="E46" s="20">
        <v>45.130434782608702</v>
      </c>
      <c r="F46" s="64">
        <f t="shared" si="20"/>
        <v>0.94831760417332844</v>
      </c>
      <c r="G46" s="22">
        <v>4</v>
      </c>
      <c r="H46" s="23" t="s">
        <v>50</v>
      </c>
      <c r="I46" s="79">
        <f t="shared" si="21"/>
        <v>777.14285714285711</v>
      </c>
      <c r="J46" s="79">
        <f t="shared" si="22"/>
        <v>773.80393671807929</v>
      </c>
      <c r="K46" s="79">
        <f t="shared" si="23"/>
        <v>331.63073840980371</v>
      </c>
      <c r="L46" s="79">
        <f t="shared" si="24"/>
        <v>1882.57753227074</v>
      </c>
    </row>
    <row r="47" spans="1:12" ht="14.25" customHeight="1" x14ac:dyDescent="0.15">
      <c r="A47" s="16" t="s">
        <v>21</v>
      </c>
      <c r="B47" s="17" t="s">
        <v>46</v>
      </c>
      <c r="C47" s="18">
        <v>49</v>
      </c>
      <c r="D47" s="33">
        <v>47.59</v>
      </c>
      <c r="E47" s="20">
        <v>41.775510204081598</v>
      </c>
      <c r="F47" s="64">
        <f t="shared" si="20"/>
        <v>0.87782118520869079</v>
      </c>
      <c r="G47" s="22">
        <v>5</v>
      </c>
      <c r="H47" s="23" t="s">
        <v>49</v>
      </c>
      <c r="I47" s="79">
        <f t="shared" si="21"/>
        <v>777.14285714285711</v>
      </c>
      <c r="J47" s="79">
        <f t="shared" si="22"/>
        <v>716.28058559678846</v>
      </c>
      <c r="K47" s="79">
        <f t="shared" si="23"/>
        <v>306.97783797475432</v>
      </c>
      <c r="L47" s="79">
        <f t="shared" si="24"/>
        <v>1800.4012807143997</v>
      </c>
    </row>
    <row r="48" spans="1:12" ht="14.25" customHeight="1" x14ac:dyDescent="0.15">
      <c r="A48" s="16" t="s">
        <v>24</v>
      </c>
      <c r="B48" s="17" t="s">
        <v>46</v>
      </c>
      <c r="C48" s="18">
        <v>45</v>
      </c>
      <c r="D48" s="33">
        <v>47.59</v>
      </c>
      <c r="E48" s="20">
        <v>41.130434782608702</v>
      </c>
      <c r="F48" s="64">
        <f t="shared" si="20"/>
        <v>0.86426633289785038</v>
      </c>
      <c r="G48" s="22">
        <v>6</v>
      </c>
      <c r="H48" s="23" t="s">
        <v>47</v>
      </c>
      <c r="I48" s="79">
        <f t="shared" si="21"/>
        <v>777.14285714285711</v>
      </c>
      <c r="J48" s="79">
        <f t="shared" si="22"/>
        <v>705.22015812649613</v>
      </c>
      <c r="K48" s="79">
        <f t="shared" si="23"/>
        <v>302.23764791490782</v>
      </c>
      <c r="L48" s="79">
        <f t="shared" si="24"/>
        <v>1784.6006631842611</v>
      </c>
    </row>
    <row r="49" spans="1:12" ht="14.25" customHeight="1" x14ac:dyDescent="0.15">
      <c r="A49" s="16" t="s">
        <v>22</v>
      </c>
      <c r="B49" s="17" t="s">
        <v>46</v>
      </c>
      <c r="C49" s="18">
        <v>48</v>
      </c>
      <c r="D49" s="33">
        <v>47.59</v>
      </c>
      <c r="E49" s="20">
        <v>38.75</v>
      </c>
      <c r="F49" s="64">
        <f t="shared" si="20"/>
        <v>0.81424669048119347</v>
      </c>
      <c r="G49" s="22">
        <v>7</v>
      </c>
      <c r="H49" s="23" t="s">
        <v>48</v>
      </c>
      <c r="I49" s="79">
        <f t="shared" si="21"/>
        <v>777.14285714285711</v>
      </c>
      <c r="J49" s="79">
        <f t="shared" si="22"/>
        <v>664.40535510596158</v>
      </c>
      <c r="K49" s="79">
        <f t="shared" si="23"/>
        <v>284.74556416930398</v>
      </c>
      <c r="L49" s="79">
        <f t="shared" si="24"/>
        <v>1726.2937764181229</v>
      </c>
    </row>
    <row r="50" spans="1:12" ht="14.25" customHeight="1" x14ac:dyDescent="0.15">
      <c r="A50" s="65"/>
      <c r="B50" s="66"/>
      <c r="C50" s="66"/>
      <c r="D50" s="67"/>
      <c r="E50" s="68">
        <f>SUM(E43:E49)</f>
        <v>333.1376346542317</v>
      </c>
      <c r="F50" s="69">
        <f>SUM(F43:F49)</f>
        <v>7.0001604255984811</v>
      </c>
      <c r="G50" s="70"/>
      <c r="H50" s="71"/>
      <c r="I50" s="79">
        <f>SUM(I43:I49)</f>
        <v>5439.9999999999991</v>
      </c>
      <c r="J50" s="79">
        <f>SUM(J43:J49)</f>
        <v>5711.9594439123839</v>
      </c>
      <c r="K50" s="79">
        <f>SUM(K43:K49)</f>
        <v>2447.9861606618497</v>
      </c>
      <c r="L50" s="79">
        <f>SUM(L43:L49)</f>
        <v>13599.945604574232</v>
      </c>
    </row>
    <row r="51" spans="1:12" ht="14.25" customHeight="1" x14ac:dyDescent="0.15">
      <c r="A51" s="102"/>
      <c r="B51" s="103"/>
      <c r="C51" s="103"/>
      <c r="D51" s="103"/>
      <c r="E51" s="103"/>
      <c r="F51" s="103"/>
      <c r="G51" s="103"/>
      <c r="H51" s="104"/>
      <c r="I51" s="13"/>
      <c r="J51" s="13"/>
      <c r="K51" s="13"/>
      <c r="L51" s="13"/>
    </row>
    <row r="52" spans="1:12" ht="14.25" customHeight="1" x14ac:dyDescent="0.15">
      <c r="A52" s="15" t="s">
        <v>1</v>
      </c>
      <c r="B52" s="15" t="s">
        <v>2</v>
      </c>
      <c r="C52" s="15" t="s">
        <v>3</v>
      </c>
      <c r="D52" s="15" t="s">
        <v>4</v>
      </c>
      <c r="E52" s="15" t="s">
        <v>5</v>
      </c>
      <c r="F52" s="15" t="s">
        <v>6</v>
      </c>
      <c r="G52" s="15" t="s">
        <v>7</v>
      </c>
      <c r="H52" s="15" t="s">
        <v>8</v>
      </c>
      <c r="I52" s="78" t="s">
        <v>9</v>
      </c>
      <c r="J52" s="78" t="s">
        <v>10</v>
      </c>
      <c r="K52" s="78" t="s">
        <v>11</v>
      </c>
      <c r="L52" s="78" t="s">
        <v>12</v>
      </c>
    </row>
    <row r="53" spans="1:12" ht="14.25" customHeight="1" x14ac:dyDescent="0.15">
      <c r="A53" s="16" t="s">
        <v>16</v>
      </c>
      <c r="B53" s="17" t="s">
        <v>51</v>
      </c>
      <c r="C53" s="18">
        <v>49</v>
      </c>
      <c r="D53" s="33">
        <v>52</v>
      </c>
      <c r="E53" s="20">
        <v>65.551020408163296</v>
      </c>
      <c r="F53" s="34">
        <f t="shared" ref="F53:F59" si="25">E53/D53</f>
        <v>1.2605965463108326</v>
      </c>
      <c r="G53" s="22">
        <v>1</v>
      </c>
      <c r="H53" s="23" t="s">
        <v>52</v>
      </c>
      <c r="I53" s="79">
        <f t="shared" ref="I53:I59" si="26">5440/7</f>
        <v>777.14285714285711</v>
      </c>
      <c r="J53" s="79">
        <f>(8160*0.7/364.03)*E53</f>
        <v>1028.5620101953925</v>
      </c>
      <c r="K53" s="79">
        <f>(8160*0.3/7.0005)*F53</f>
        <v>440.81713382885772</v>
      </c>
      <c r="L53" s="79">
        <f>I53+J53+K53</f>
        <v>2246.5220011671072</v>
      </c>
    </row>
    <row r="54" spans="1:12" ht="14.25" customHeight="1" x14ac:dyDescent="0.15">
      <c r="A54" s="16" t="s">
        <v>18</v>
      </c>
      <c r="B54" s="17" t="s">
        <v>51</v>
      </c>
      <c r="C54" s="18">
        <v>50</v>
      </c>
      <c r="D54" s="33">
        <v>52</v>
      </c>
      <c r="E54" s="24">
        <v>61.49</v>
      </c>
      <c r="F54" s="34">
        <f t="shared" si="25"/>
        <v>1.1825000000000001</v>
      </c>
      <c r="G54" s="22">
        <v>2</v>
      </c>
      <c r="H54" s="23" t="s">
        <v>53</v>
      </c>
      <c r="I54" s="79">
        <f t="shared" si="26"/>
        <v>777.14285714285711</v>
      </c>
      <c r="J54" s="79">
        <f t="shared" ref="J54:J60" si="27">(8160*0.7/364.03)*E54</f>
        <v>964.84048018020496</v>
      </c>
      <c r="K54" s="79">
        <f t="shared" ref="K54:K60" si="28">(8160*0.3/7.0005)*F54</f>
        <v>413.50760659952863</v>
      </c>
      <c r="L54" s="79">
        <f t="shared" ref="L54:L60" si="29">I54+J54+K54</f>
        <v>2155.4909439225908</v>
      </c>
    </row>
    <row r="55" spans="1:12" ht="14.25" customHeight="1" x14ac:dyDescent="0.15">
      <c r="A55" s="16" t="s">
        <v>13</v>
      </c>
      <c r="B55" s="17" t="s">
        <v>51</v>
      </c>
      <c r="C55" s="18">
        <v>49</v>
      </c>
      <c r="D55" s="33">
        <v>52</v>
      </c>
      <c r="E55" s="20">
        <v>57.553191489361701</v>
      </c>
      <c r="F55" s="34">
        <f t="shared" si="25"/>
        <v>1.1067921440261865</v>
      </c>
      <c r="G55" s="22">
        <v>3</v>
      </c>
      <c r="H55" s="23" t="s">
        <v>54</v>
      </c>
      <c r="I55" s="79">
        <f t="shared" si="26"/>
        <v>777.14285714285711</v>
      </c>
      <c r="J55" s="79">
        <f t="shared" si="27"/>
        <v>903.06796084727648</v>
      </c>
      <c r="K55" s="79">
        <f t="shared" si="28"/>
        <v>387.03337884095487</v>
      </c>
      <c r="L55" s="79">
        <f t="shared" si="29"/>
        <v>2067.2441968310886</v>
      </c>
    </row>
    <row r="56" spans="1:12" ht="14.25" customHeight="1" x14ac:dyDescent="0.15">
      <c r="A56" s="16" t="s">
        <v>20</v>
      </c>
      <c r="B56" s="17" t="s">
        <v>51</v>
      </c>
      <c r="C56" s="18">
        <v>42</v>
      </c>
      <c r="D56" s="33">
        <v>52</v>
      </c>
      <c r="E56" s="20">
        <v>50.434782608695599</v>
      </c>
      <c r="F56" s="34">
        <f t="shared" si="25"/>
        <v>0.96989966555183849</v>
      </c>
      <c r="G56" s="22">
        <v>4</v>
      </c>
      <c r="H56" s="23" t="s">
        <v>53</v>
      </c>
      <c r="I56" s="79">
        <f t="shared" si="26"/>
        <v>777.14285714285711</v>
      </c>
      <c r="J56" s="79">
        <f t="shared" si="27"/>
        <v>791.37290404875773</v>
      </c>
      <c r="K56" s="79">
        <f t="shared" si="28"/>
        <v>339.16354278564398</v>
      </c>
      <c r="L56" s="79">
        <f t="shared" si="29"/>
        <v>1907.6793039772588</v>
      </c>
    </row>
    <row r="57" spans="1:12" ht="14.25" customHeight="1" x14ac:dyDescent="0.15">
      <c r="A57" s="16" t="s">
        <v>21</v>
      </c>
      <c r="B57" s="17" t="s">
        <v>51</v>
      </c>
      <c r="C57" s="18">
        <v>49</v>
      </c>
      <c r="D57" s="33">
        <v>52</v>
      </c>
      <c r="E57" s="20">
        <v>47.387755102040799</v>
      </c>
      <c r="F57" s="34">
        <f t="shared" si="25"/>
        <v>0.91130298273155386</v>
      </c>
      <c r="G57" s="22">
        <v>5</v>
      </c>
      <c r="H57" s="23" t="s">
        <v>52</v>
      </c>
      <c r="I57" s="79">
        <f t="shared" si="26"/>
        <v>777.14285714285711</v>
      </c>
      <c r="J57" s="79">
        <f t="shared" si="27"/>
        <v>743.56195133054155</v>
      </c>
      <c r="K57" s="79">
        <f t="shared" si="28"/>
        <v>318.67290932459736</v>
      </c>
      <c r="L57" s="79">
        <f t="shared" si="29"/>
        <v>1839.3777177979962</v>
      </c>
    </row>
    <row r="58" spans="1:12" ht="14.25" customHeight="1" x14ac:dyDescent="0.15">
      <c r="A58" s="16" t="s">
        <v>24</v>
      </c>
      <c r="B58" s="17" t="s">
        <v>51</v>
      </c>
      <c r="C58" s="18">
        <v>45</v>
      </c>
      <c r="D58" s="33">
        <v>52</v>
      </c>
      <c r="E58" s="20">
        <v>42.630434782608702</v>
      </c>
      <c r="F58" s="34">
        <f t="shared" si="25"/>
        <v>0.81981605351170583</v>
      </c>
      <c r="G58" s="22">
        <v>6</v>
      </c>
      <c r="H58" s="23" t="s">
        <v>54</v>
      </c>
      <c r="I58" s="79">
        <f t="shared" si="26"/>
        <v>777.14285714285711</v>
      </c>
      <c r="J58" s="79">
        <f t="shared" si="27"/>
        <v>668.91476932742057</v>
      </c>
      <c r="K58" s="79">
        <f t="shared" si="28"/>
        <v>286.68090836321062</v>
      </c>
      <c r="L58" s="79">
        <f t="shared" si="29"/>
        <v>1732.7385348334883</v>
      </c>
    </row>
    <row r="59" spans="1:12" ht="14.25" customHeight="1" x14ac:dyDescent="0.15">
      <c r="A59" s="16" t="s">
        <v>22</v>
      </c>
      <c r="B59" s="17" t="s">
        <v>51</v>
      </c>
      <c r="C59" s="18">
        <v>48</v>
      </c>
      <c r="D59" s="33">
        <v>52</v>
      </c>
      <c r="E59" s="20">
        <v>38.9791666666667</v>
      </c>
      <c r="F59" s="34">
        <f t="shared" si="25"/>
        <v>0.74959935897435959</v>
      </c>
      <c r="G59" s="22">
        <v>7</v>
      </c>
      <c r="H59" s="23" t="s">
        <v>54</v>
      </c>
      <c r="I59" s="79">
        <f t="shared" si="26"/>
        <v>777.14285714285711</v>
      </c>
      <c r="J59" s="79">
        <f t="shared" si="27"/>
        <v>611.62266846139107</v>
      </c>
      <c r="K59" s="79">
        <f t="shared" si="28"/>
        <v>262.12688104695843</v>
      </c>
      <c r="L59" s="79">
        <f t="shared" si="29"/>
        <v>1650.8924066512066</v>
      </c>
    </row>
    <row r="60" spans="1:12" ht="14.25" customHeight="1" x14ac:dyDescent="0.15">
      <c r="A60" s="13"/>
      <c r="B60" s="72"/>
      <c r="C60" s="72"/>
      <c r="D60" s="73"/>
      <c r="E60" s="74">
        <f t="shared" ref="E60:I60" si="30">SUM(I112:I118)</f>
        <v>0</v>
      </c>
      <c r="F60" s="75">
        <f t="shared" si="30"/>
        <v>0</v>
      </c>
      <c r="G60" s="76"/>
      <c r="H60" s="77"/>
      <c r="I60" s="79">
        <f t="shared" si="30"/>
        <v>0</v>
      </c>
      <c r="J60" s="79">
        <f t="shared" si="27"/>
        <v>0</v>
      </c>
      <c r="K60" s="79">
        <f t="shared" si="28"/>
        <v>0</v>
      </c>
      <c r="L60" s="79">
        <f t="shared" si="29"/>
        <v>0</v>
      </c>
    </row>
    <row r="61" spans="1:12" ht="14.25" customHeight="1" x14ac:dyDescent="0.15">
      <c r="A61" s="13"/>
      <c r="B61" s="72"/>
      <c r="C61" s="72"/>
      <c r="D61" s="73"/>
      <c r="E61" s="74"/>
      <c r="F61" s="75"/>
      <c r="G61" s="76"/>
      <c r="H61" s="77"/>
      <c r="I61" s="13"/>
      <c r="J61" s="13"/>
      <c r="K61" s="13"/>
      <c r="L61" s="13"/>
    </row>
    <row r="62" spans="1:12" ht="20.25" customHeight="1" x14ac:dyDescent="0.15">
      <c r="A62" s="105" t="s">
        <v>55</v>
      </c>
      <c r="B62" s="105"/>
      <c r="C62" s="105"/>
      <c r="D62" s="105"/>
      <c r="E62" s="105"/>
      <c r="F62" s="105"/>
      <c r="G62" s="105"/>
      <c r="H62" s="105"/>
      <c r="I62" s="13"/>
      <c r="J62" s="13"/>
      <c r="K62" s="13"/>
      <c r="L62" s="13"/>
    </row>
    <row r="63" spans="1:12" ht="14.25" customHeight="1" x14ac:dyDescent="0.15">
      <c r="A63" s="15" t="s">
        <v>1</v>
      </c>
      <c r="B63" s="15" t="s">
        <v>2</v>
      </c>
      <c r="C63" s="15" t="s">
        <v>3</v>
      </c>
      <c r="D63" s="15" t="s">
        <v>4</v>
      </c>
      <c r="E63" s="15" t="s">
        <v>5</v>
      </c>
      <c r="F63" s="15" t="s">
        <v>6</v>
      </c>
      <c r="G63" s="15" t="s">
        <v>7</v>
      </c>
      <c r="H63" s="15" t="s">
        <v>8</v>
      </c>
      <c r="I63" s="78" t="s">
        <v>9</v>
      </c>
      <c r="J63" s="78" t="s">
        <v>10</v>
      </c>
      <c r="K63" s="78" t="s">
        <v>11</v>
      </c>
      <c r="L63" s="78" t="s">
        <v>12</v>
      </c>
    </row>
    <row r="64" spans="1:12" ht="14.25" customHeight="1" x14ac:dyDescent="0.15">
      <c r="A64" s="16" t="s">
        <v>56</v>
      </c>
      <c r="B64" s="17" t="s">
        <v>14</v>
      </c>
      <c r="C64" s="18">
        <v>53</v>
      </c>
      <c r="D64" s="33">
        <v>86.19</v>
      </c>
      <c r="E64" s="20">
        <v>89.792452830188694</v>
      </c>
      <c r="F64" s="21">
        <f t="shared" ref="F64:F68" si="31">E64/D64</f>
        <v>1.0417966449726035</v>
      </c>
      <c r="G64" s="22">
        <v>1</v>
      </c>
      <c r="H64" s="59" t="s">
        <v>57</v>
      </c>
      <c r="I64" s="79">
        <f>3200/5</f>
        <v>640</v>
      </c>
      <c r="J64" s="79">
        <f>(4800*0.7/430.93)*E64</f>
        <v>700.11983735046067</v>
      </c>
      <c r="K64" s="79">
        <f>(4800*0.3/5)*F64</f>
        <v>300.03743375210979</v>
      </c>
      <c r="L64" s="79">
        <f>I64+J64+K64</f>
        <v>1640.1572711025706</v>
      </c>
    </row>
    <row r="65" spans="1:12" ht="14.25" customHeight="1" x14ac:dyDescent="0.15">
      <c r="A65" s="16" t="s">
        <v>58</v>
      </c>
      <c r="B65" s="17" t="s">
        <v>14</v>
      </c>
      <c r="C65" s="18">
        <v>47</v>
      </c>
      <c r="D65" s="33">
        <v>86.19</v>
      </c>
      <c r="E65" s="20">
        <v>88.365384615384599</v>
      </c>
      <c r="F65" s="21">
        <f t="shared" si="31"/>
        <v>1.02523940846252</v>
      </c>
      <c r="G65" s="22">
        <v>2</v>
      </c>
      <c r="H65" s="59" t="s">
        <v>23</v>
      </c>
      <c r="I65" s="79">
        <f>3200/5</f>
        <v>640</v>
      </c>
      <c r="J65" s="79">
        <f>(4800*0.7/430.93)*E65</f>
        <v>688.99285802263068</v>
      </c>
      <c r="K65" s="79">
        <f>(4800*0.3/5)*F65</f>
        <v>295.26894963720576</v>
      </c>
      <c r="L65" s="79">
        <f>I65+J65+K65</f>
        <v>1624.2618076598364</v>
      </c>
    </row>
    <row r="66" spans="1:12" ht="14.25" customHeight="1" x14ac:dyDescent="0.15">
      <c r="A66" s="16" t="s">
        <v>59</v>
      </c>
      <c r="B66" s="17" t="s">
        <v>14</v>
      </c>
      <c r="C66" s="18">
        <v>40</v>
      </c>
      <c r="D66" s="33">
        <v>86.19</v>
      </c>
      <c r="E66" s="20">
        <v>85.090909090909093</v>
      </c>
      <c r="F66" s="21">
        <f t="shared" si="31"/>
        <v>0.98724804607157557</v>
      </c>
      <c r="G66" s="22">
        <v>3</v>
      </c>
      <c r="H66" s="59" t="s">
        <v>60</v>
      </c>
      <c r="I66" s="79">
        <f>3200/5</f>
        <v>640</v>
      </c>
      <c r="J66" s="79">
        <f>(4800*0.7/430.93)*E66</f>
        <v>663.46147760762665</v>
      </c>
      <c r="K66" s="79">
        <f>(4800*0.3/5)*F66</f>
        <v>284.32743726861378</v>
      </c>
      <c r="L66" s="79">
        <f>I66+J66+K66</f>
        <v>1587.7889148762404</v>
      </c>
    </row>
    <row r="67" spans="1:12" ht="14.25" customHeight="1" x14ac:dyDescent="0.15">
      <c r="A67" s="16" t="s">
        <v>61</v>
      </c>
      <c r="B67" s="17" t="s">
        <v>14</v>
      </c>
      <c r="C67" s="18">
        <v>44</v>
      </c>
      <c r="D67" s="33">
        <v>86.19</v>
      </c>
      <c r="E67" s="20">
        <v>83.959183673469397</v>
      </c>
      <c r="F67" s="21">
        <f t="shared" si="31"/>
        <v>0.97411745763394131</v>
      </c>
      <c r="G67" s="22">
        <v>4</v>
      </c>
      <c r="H67" s="59" t="s">
        <v>60</v>
      </c>
      <c r="I67" s="79">
        <f>3200/5</f>
        <v>640</v>
      </c>
      <c r="J67" s="79">
        <f>(4800*0.7/430.93)*E67</f>
        <v>654.63731265601643</v>
      </c>
      <c r="K67" s="79">
        <f>(4800*0.3/5)*F67</f>
        <v>280.54582779857509</v>
      </c>
      <c r="L67" s="79">
        <f>I67+J67+K67</f>
        <v>1575.1831404545917</v>
      </c>
    </row>
    <row r="68" spans="1:12" ht="14.25" customHeight="1" x14ac:dyDescent="0.15">
      <c r="A68" s="16" t="s">
        <v>62</v>
      </c>
      <c r="B68" s="17" t="s">
        <v>14</v>
      </c>
      <c r="C68" s="18">
        <v>47</v>
      </c>
      <c r="D68" s="33">
        <v>86.19</v>
      </c>
      <c r="E68" s="82">
        <v>83.72</v>
      </c>
      <c r="F68" s="21">
        <f t="shared" si="31"/>
        <v>0.97134238310708898</v>
      </c>
      <c r="G68" s="22">
        <v>5</v>
      </c>
      <c r="H68" s="59" t="s">
        <v>57</v>
      </c>
      <c r="I68" s="79">
        <f>3200/5</f>
        <v>640</v>
      </c>
      <c r="J68" s="79">
        <f>(4800*0.7/430.93)*E68</f>
        <v>652.77237602394814</v>
      </c>
      <c r="K68" s="79">
        <f>(4800*0.3/5)*F68</f>
        <v>279.7466063348416</v>
      </c>
      <c r="L68" s="79">
        <f>I68+J68+K68</f>
        <v>1572.5189823587898</v>
      </c>
    </row>
    <row r="69" spans="1:12" ht="14.25" customHeight="1" x14ac:dyDescent="0.15">
      <c r="A69" s="60"/>
      <c r="B69" s="47"/>
      <c r="C69" s="47"/>
      <c r="D69" s="48"/>
      <c r="E69" s="49">
        <f>SUM(E64:E68)</f>
        <v>430.9279302099518</v>
      </c>
      <c r="F69" s="83">
        <f>SUM(F64:F68)</f>
        <v>4.9997439402477299</v>
      </c>
      <c r="G69" s="50"/>
      <c r="H69" s="84"/>
      <c r="I69" s="79">
        <f>SUM(I64:I68)</f>
        <v>3200</v>
      </c>
      <c r="J69" s="79">
        <f>SUM(J64:J68)</f>
        <v>3359.9838616606826</v>
      </c>
      <c r="K69" s="79">
        <f>SUM(K64:K68)</f>
        <v>1439.9262547913461</v>
      </c>
      <c r="L69" s="79">
        <f>SUM(L64:L68)</f>
        <v>7999.9101164520289</v>
      </c>
    </row>
    <row r="70" spans="1:12" ht="14.25" customHeight="1" x14ac:dyDescent="0.15">
      <c r="A70" s="60"/>
      <c r="B70" s="47"/>
      <c r="C70" s="47"/>
      <c r="D70" s="48"/>
      <c r="E70" s="49"/>
      <c r="F70" s="83"/>
      <c r="G70" s="50"/>
      <c r="H70" s="84"/>
      <c r="I70" s="81"/>
      <c r="J70" s="81"/>
      <c r="K70" s="81"/>
      <c r="L70" s="81"/>
    </row>
    <row r="71" spans="1:12" ht="14.25" customHeight="1" x14ac:dyDescent="0.15">
      <c r="A71" s="27"/>
      <c r="B71" s="28"/>
      <c r="C71" s="29"/>
      <c r="D71" s="29"/>
      <c r="E71" s="30" t="s">
        <v>25</v>
      </c>
      <c r="F71" s="31"/>
      <c r="G71" s="29"/>
      <c r="H71" s="32"/>
      <c r="I71" s="13"/>
      <c r="J71" s="13"/>
      <c r="K71" s="13"/>
      <c r="L71" s="13"/>
    </row>
    <row r="72" spans="1:12" ht="14.25" customHeight="1" x14ac:dyDescent="0.15">
      <c r="A72" s="15" t="s">
        <v>1</v>
      </c>
      <c r="B72" s="15" t="s">
        <v>2</v>
      </c>
      <c r="C72" s="15" t="s">
        <v>3</v>
      </c>
      <c r="D72" s="15" t="s">
        <v>4</v>
      </c>
      <c r="E72" s="15" t="s">
        <v>5</v>
      </c>
      <c r="F72" s="15" t="s">
        <v>6</v>
      </c>
      <c r="G72" s="15" t="s">
        <v>7</v>
      </c>
      <c r="H72" s="15" t="s">
        <v>8</v>
      </c>
      <c r="I72" s="78" t="s">
        <v>9</v>
      </c>
      <c r="J72" s="78" t="s">
        <v>10</v>
      </c>
      <c r="K72" s="78" t="s">
        <v>11</v>
      </c>
      <c r="L72" s="78" t="s">
        <v>12</v>
      </c>
    </row>
    <row r="73" spans="1:12" ht="14.25" customHeight="1" x14ac:dyDescent="0.15">
      <c r="A73" s="16" t="s">
        <v>56</v>
      </c>
      <c r="B73" s="17" t="s">
        <v>26</v>
      </c>
      <c r="C73" s="18">
        <v>53</v>
      </c>
      <c r="D73" s="33">
        <v>72.84</v>
      </c>
      <c r="E73" s="20">
        <v>92.981132075471706</v>
      </c>
      <c r="F73" s="34">
        <f t="shared" ref="F73:F77" si="32">E73/D73</f>
        <v>1.2765119724803913</v>
      </c>
      <c r="G73" s="22">
        <v>1</v>
      </c>
      <c r="H73" s="59" t="s">
        <v>63</v>
      </c>
      <c r="I73" s="79">
        <f>9600/5</f>
        <v>1920</v>
      </c>
      <c r="J73" s="79">
        <f>(14400*0.7/364.22)*E73</f>
        <v>2573.3068236800686</v>
      </c>
      <c r="K73" s="79">
        <f>(14400*0.3/5)*F73</f>
        <v>1102.9063442230581</v>
      </c>
      <c r="L73" s="79">
        <f>I73+J73+K73</f>
        <v>5596.2131679031263</v>
      </c>
    </row>
    <row r="74" spans="1:12" ht="14.25" customHeight="1" x14ac:dyDescent="0.15">
      <c r="A74" s="16" t="s">
        <v>58</v>
      </c>
      <c r="B74" s="17" t="s">
        <v>26</v>
      </c>
      <c r="C74" s="18">
        <v>47</v>
      </c>
      <c r="D74" s="33">
        <v>72.84</v>
      </c>
      <c r="E74" s="20">
        <v>77.038461538461505</v>
      </c>
      <c r="F74" s="34">
        <f t="shared" si="32"/>
        <v>1.0576395049212177</v>
      </c>
      <c r="G74" s="22">
        <v>2</v>
      </c>
      <c r="H74" s="59" t="s">
        <v>64</v>
      </c>
      <c r="I74" s="79">
        <f>9600/5</f>
        <v>1920</v>
      </c>
      <c r="J74" s="79">
        <f>(14400*0.7/364.22)*E74</f>
        <v>2132.0841587713248</v>
      </c>
      <c r="K74" s="79">
        <f>(14400*0.3/5)*F74</f>
        <v>913.80053225193205</v>
      </c>
      <c r="L74" s="79">
        <f>I74+J74+K74</f>
        <v>4965.8846910232569</v>
      </c>
    </row>
    <row r="75" spans="1:12" ht="14.25" customHeight="1" x14ac:dyDescent="0.15">
      <c r="A75" s="16" t="s">
        <v>61</v>
      </c>
      <c r="B75" s="17" t="s">
        <v>26</v>
      </c>
      <c r="C75" s="18">
        <v>44</v>
      </c>
      <c r="D75" s="33">
        <v>72.84</v>
      </c>
      <c r="E75" s="20">
        <v>71.693877551020407</v>
      </c>
      <c r="F75" s="34">
        <f t="shared" si="32"/>
        <v>0.98426520525838002</v>
      </c>
      <c r="G75" s="22">
        <v>3</v>
      </c>
      <c r="H75" s="59" t="s">
        <v>63</v>
      </c>
      <c r="I75" s="79">
        <f>9600/5</f>
        <v>1920</v>
      </c>
      <c r="J75" s="79">
        <f>(14400*0.7/364.22)*E75</f>
        <v>1984.1696933564483</v>
      </c>
      <c r="K75" s="79">
        <f>(14400*0.3/5)*F75</f>
        <v>850.40513734324031</v>
      </c>
      <c r="L75" s="79">
        <f>I75+J75+K75</f>
        <v>4754.5748306996884</v>
      </c>
    </row>
    <row r="76" spans="1:12" ht="14.25" customHeight="1" x14ac:dyDescent="0.15">
      <c r="A76" s="16" t="s">
        <v>62</v>
      </c>
      <c r="B76" s="17" t="s">
        <v>26</v>
      </c>
      <c r="C76" s="18">
        <v>47</v>
      </c>
      <c r="D76" s="33">
        <v>72.84</v>
      </c>
      <c r="E76" s="82">
        <v>64.819999999999993</v>
      </c>
      <c r="F76" s="34">
        <f t="shared" si="32"/>
        <v>0.8898956617243271</v>
      </c>
      <c r="G76" s="22">
        <v>4</v>
      </c>
      <c r="H76" s="59" t="s">
        <v>30</v>
      </c>
      <c r="I76" s="79">
        <f>9600/5</f>
        <v>1920</v>
      </c>
      <c r="J76" s="79">
        <f>(14400*0.7/364.22)*E76</f>
        <v>1793.9311405194658</v>
      </c>
      <c r="K76" s="79">
        <f>(14400*0.3/5)*F76</f>
        <v>768.86985172981861</v>
      </c>
      <c r="L76" s="79">
        <f>I76+J76+K76</f>
        <v>4482.8009922492847</v>
      </c>
    </row>
    <row r="77" spans="1:12" ht="14.25" customHeight="1" x14ac:dyDescent="0.15">
      <c r="A77" s="16" t="s">
        <v>59</v>
      </c>
      <c r="B77" s="17" t="s">
        <v>26</v>
      </c>
      <c r="C77" s="18">
        <v>40</v>
      </c>
      <c r="D77" s="33">
        <v>72.84</v>
      </c>
      <c r="E77" s="20">
        <v>57.681818181818201</v>
      </c>
      <c r="F77" s="34">
        <f t="shared" si="32"/>
        <v>0.79189755878388524</v>
      </c>
      <c r="G77" s="22">
        <v>5</v>
      </c>
      <c r="H77" s="59" t="s">
        <v>65</v>
      </c>
      <c r="I77" s="79">
        <f>9600/5</f>
        <v>1920</v>
      </c>
      <c r="J77" s="79">
        <f>(14400*0.7/364.22)*E77</f>
        <v>1596.3778136091576</v>
      </c>
      <c r="K77" s="79">
        <f>(14400*0.3/5)*F77</f>
        <v>684.19949078927687</v>
      </c>
      <c r="L77" s="79">
        <f>I77+J77+K77</f>
        <v>4200.5773043984345</v>
      </c>
    </row>
    <row r="78" spans="1:12" ht="14.25" customHeight="1" x14ac:dyDescent="0.15">
      <c r="A78" s="35"/>
      <c r="B78" s="36"/>
      <c r="C78" s="36"/>
      <c r="D78" s="37"/>
      <c r="E78" s="38">
        <f>SUM(E73:E77)</f>
        <v>364.21528934677178</v>
      </c>
      <c r="F78" s="39">
        <f>SUM(F73:F77)</f>
        <v>5.0002099031682015</v>
      </c>
      <c r="G78" s="40"/>
      <c r="H78" s="41"/>
      <c r="I78" s="79">
        <f>SUM(I73:I77)</f>
        <v>9600</v>
      </c>
      <c r="J78" s="79">
        <f>SUM(J73:J77)</f>
        <v>10079.869629936464</v>
      </c>
      <c r="K78" s="79">
        <f>SUM(K73:K77)</f>
        <v>4320.1813563373262</v>
      </c>
      <c r="L78" s="79">
        <f>SUM(L73:L77)</f>
        <v>24000.050986273789</v>
      </c>
    </row>
    <row r="79" spans="1:12" ht="14.25" customHeight="1" x14ac:dyDescent="0.15">
      <c r="A79" s="42"/>
      <c r="B79" s="43"/>
      <c r="C79" s="43"/>
      <c r="D79" s="44"/>
      <c r="E79" s="44" t="s">
        <v>25</v>
      </c>
      <c r="F79" s="45"/>
      <c r="G79" s="43"/>
      <c r="H79" s="43"/>
      <c r="I79" s="13"/>
      <c r="J79" s="13"/>
      <c r="K79" s="13"/>
      <c r="L79" s="13"/>
    </row>
    <row r="80" spans="1:12" ht="14.25" customHeight="1" x14ac:dyDescent="0.15">
      <c r="A80" s="15" t="s">
        <v>1</v>
      </c>
      <c r="B80" s="15" t="s">
        <v>2</v>
      </c>
      <c r="C80" s="15" t="s">
        <v>3</v>
      </c>
      <c r="D80" s="15" t="s">
        <v>4</v>
      </c>
      <c r="E80" s="15" t="s">
        <v>5</v>
      </c>
      <c r="F80" s="15" t="s">
        <v>6</v>
      </c>
      <c r="G80" s="15" t="s">
        <v>7</v>
      </c>
      <c r="H80" s="15" t="s">
        <v>8</v>
      </c>
      <c r="I80" s="78" t="s">
        <v>9</v>
      </c>
      <c r="J80" s="78" t="s">
        <v>10</v>
      </c>
      <c r="K80" s="78" t="s">
        <v>11</v>
      </c>
      <c r="L80" s="78" t="s">
        <v>12</v>
      </c>
    </row>
    <row r="81" spans="1:12" ht="14.25" customHeight="1" x14ac:dyDescent="0.15">
      <c r="A81" s="16" t="s">
        <v>56</v>
      </c>
      <c r="B81" s="17" t="s">
        <v>34</v>
      </c>
      <c r="C81" s="18">
        <v>53</v>
      </c>
      <c r="D81" s="33">
        <v>68.11</v>
      </c>
      <c r="E81" s="20">
        <v>83.858490566037702</v>
      </c>
      <c r="F81" s="34">
        <f t="shared" ref="F81:F85" si="33">E81/D81</f>
        <v>1.2312214148588709</v>
      </c>
      <c r="G81" s="22">
        <v>1</v>
      </c>
      <c r="H81" s="59" t="s">
        <v>40</v>
      </c>
      <c r="I81" s="79">
        <f>6400/5</f>
        <v>1280</v>
      </c>
      <c r="J81" s="79">
        <f>(9600*0.7/340.6)*E81</f>
        <v>1654.5186629588179</v>
      </c>
      <c r="K81" s="79">
        <f>(9600*0.3/5)*F81</f>
        <v>709.18353495870963</v>
      </c>
      <c r="L81" s="79">
        <f>I81+J81+K81</f>
        <v>3643.7021979175274</v>
      </c>
    </row>
    <row r="82" spans="1:12" ht="14.25" customHeight="1" x14ac:dyDescent="0.15">
      <c r="A82" s="16" t="s">
        <v>58</v>
      </c>
      <c r="B82" s="17" t="s">
        <v>34</v>
      </c>
      <c r="C82" s="18">
        <v>47</v>
      </c>
      <c r="D82" s="33">
        <v>68.11</v>
      </c>
      <c r="E82" s="20">
        <v>78.701923076923094</v>
      </c>
      <c r="F82" s="34">
        <f t="shared" si="33"/>
        <v>1.1555120111132446</v>
      </c>
      <c r="G82" s="22">
        <v>2</v>
      </c>
      <c r="H82" s="59" t="s">
        <v>66</v>
      </c>
      <c r="I82" s="79">
        <f>6400/5</f>
        <v>1280</v>
      </c>
      <c r="J82" s="79">
        <f>(9600*0.7/340.6)*E82</f>
        <v>1552.7801617055877</v>
      </c>
      <c r="K82" s="79">
        <f>(9600*0.3/5)*F82</f>
        <v>665.57491840122896</v>
      </c>
      <c r="L82" s="79">
        <f>I82+J82+K82</f>
        <v>3498.3550801068163</v>
      </c>
    </row>
    <row r="83" spans="1:12" ht="14.25" customHeight="1" x14ac:dyDescent="0.15">
      <c r="A83" s="16" t="s">
        <v>59</v>
      </c>
      <c r="B83" s="17" t="s">
        <v>34</v>
      </c>
      <c r="C83" s="18">
        <v>40</v>
      </c>
      <c r="D83" s="33">
        <v>68.11</v>
      </c>
      <c r="E83" s="20">
        <v>61.977272727272698</v>
      </c>
      <c r="F83" s="34">
        <f t="shared" si="33"/>
        <v>0.90995848960905446</v>
      </c>
      <c r="G83" s="22">
        <v>3</v>
      </c>
      <c r="H83" s="59" t="s">
        <v>35</v>
      </c>
      <c r="I83" s="79">
        <f>6400/5</f>
        <v>1280</v>
      </c>
      <c r="J83" s="79">
        <f>(9600*0.7/340.6)*E83</f>
        <v>1222.8046762397903</v>
      </c>
      <c r="K83" s="79">
        <f>(9600*0.3/5)*F83</f>
        <v>524.13609001481541</v>
      </c>
      <c r="L83" s="79">
        <f>I83+J83+K83</f>
        <v>3026.9407662546055</v>
      </c>
    </row>
    <row r="84" spans="1:12" ht="14.25" customHeight="1" x14ac:dyDescent="0.15">
      <c r="A84" s="16" t="s">
        <v>61</v>
      </c>
      <c r="B84" s="17" t="s">
        <v>34</v>
      </c>
      <c r="C84" s="18">
        <v>44</v>
      </c>
      <c r="D84" s="33">
        <v>68.11</v>
      </c>
      <c r="E84" s="20">
        <v>58.2040816326531</v>
      </c>
      <c r="F84" s="34">
        <f t="shared" si="33"/>
        <v>0.85456000047941716</v>
      </c>
      <c r="G84" s="22">
        <v>4</v>
      </c>
      <c r="H84" s="59" t="s">
        <v>66</v>
      </c>
      <c r="I84" s="79">
        <f>6400/5</f>
        <v>1280</v>
      </c>
      <c r="J84" s="79">
        <f>(9600*0.7/340.6)*E84</f>
        <v>1148.3600369096559</v>
      </c>
      <c r="K84" s="79">
        <f>(9600*0.3/5)*F84</f>
        <v>492.22656027614426</v>
      </c>
      <c r="L84" s="79">
        <f>I84+J84+K84</f>
        <v>2920.5865971858002</v>
      </c>
    </row>
    <row r="85" spans="1:12" ht="14.25" customHeight="1" x14ac:dyDescent="0.15">
      <c r="A85" s="16" t="s">
        <v>62</v>
      </c>
      <c r="B85" s="17" t="s">
        <v>34</v>
      </c>
      <c r="C85" s="18">
        <v>47</v>
      </c>
      <c r="D85" s="33">
        <v>68.11</v>
      </c>
      <c r="E85" s="82">
        <v>57.82</v>
      </c>
      <c r="F85" s="34">
        <f t="shared" si="33"/>
        <v>0.84892086330935257</v>
      </c>
      <c r="G85" s="22">
        <v>5</v>
      </c>
      <c r="H85" s="59" t="s">
        <v>67</v>
      </c>
      <c r="I85" s="79">
        <f>6400/5</f>
        <v>1280</v>
      </c>
      <c r="J85" s="79">
        <f>(9600*0.7/340.6)*E85</f>
        <v>1140.7821491485613</v>
      </c>
      <c r="K85" s="79">
        <f>(9600*0.3/5)*F85</f>
        <v>488.97841726618708</v>
      </c>
      <c r="L85" s="79">
        <f>I85+J85+K85</f>
        <v>2909.7605664147482</v>
      </c>
    </row>
    <row r="86" spans="1:12" ht="14.25" customHeight="1" x14ac:dyDescent="0.15">
      <c r="A86" s="60"/>
      <c r="B86" s="47"/>
      <c r="C86" s="47"/>
      <c r="D86" s="48"/>
      <c r="E86" s="85">
        <f>SUM(E81:E85)</f>
        <v>340.56176800288659</v>
      </c>
      <c r="F86" s="39">
        <f>SUM(F81:F85)</f>
        <v>5.0001727793699402</v>
      </c>
      <c r="G86" s="50"/>
      <c r="H86" s="84"/>
      <c r="I86" s="79">
        <f>SUM(I81:I85)</f>
        <v>6400</v>
      </c>
      <c r="J86" s="79">
        <f>SUM(J81:J85)</f>
        <v>6719.245686962412</v>
      </c>
      <c r="K86" s="79">
        <f>SUM(K81:K85)</f>
        <v>2880.0995209170856</v>
      </c>
      <c r="L86" s="79">
        <f>SUM(L81:L85)</f>
        <v>15999.345207879498</v>
      </c>
    </row>
    <row r="87" spans="1:12" ht="14.25" customHeight="1" x14ac:dyDescent="0.15">
      <c r="A87" s="86"/>
      <c r="B87" s="87"/>
      <c r="C87" s="87"/>
      <c r="D87" s="88"/>
      <c r="E87" s="89"/>
      <c r="F87" s="45"/>
      <c r="G87" s="90"/>
      <c r="H87" s="91"/>
      <c r="I87" s="13"/>
      <c r="J87" s="13"/>
      <c r="K87" s="13"/>
      <c r="L87" s="13"/>
    </row>
    <row r="88" spans="1:12" ht="14.25" customHeight="1" x14ac:dyDescent="0.15">
      <c r="A88" s="15" t="s">
        <v>1</v>
      </c>
      <c r="B88" s="15" t="s">
        <v>2</v>
      </c>
      <c r="C88" s="15" t="s">
        <v>3</v>
      </c>
      <c r="D88" s="15" t="s">
        <v>4</v>
      </c>
      <c r="E88" s="15" t="s">
        <v>5</v>
      </c>
      <c r="F88" s="15" t="s">
        <v>6</v>
      </c>
      <c r="G88" s="15" t="s">
        <v>7</v>
      </c>
      <c r="H88" s="15" t="s">
        <v>8</v>
      </c>
      <c r="I88" s="78" t="s">
        <v>9</v>
      </c>
      <c r="J88" s="78" t="s">
        <v>10</v>
      </c>
      <c r="K88" s="78" t="s">
        <v>11</v>
      </c>
      <c r="L88" s="78" t="s">
        <v>12</v>
      </c>
    </row>
    <row r="89" spans="1:12" ht="14.25" customHeight="1" x14ac:dyDescent="0.15">
      <c r="A89" s="16" t="s">
        <v>58</v>
      </c>
      <c r="B89" s="17" t="s">
        <v>68</v>
      </c>
      <c r="C89" s="18">
        <v>47</v>
      </c>
      <c r="D89" s="33">
        <v>56.71</v>
      </c>
      <c r="E89" s="20">
        <v>61.288461538461497</v>
      </c>
      <c r="F89" s="34">
        <f t="shared" ref="F89:F93" si="34">E89/D89</f>
        <v>1.0807346418349761</v>
      </c>
      <c r="G89" s="22">
        <v>1</v>
      </c>
      <c r="H89" s="23" t="s">
        <v>69</v>
      </c>
      <c r="I89" s="100">
        <f>5440/5</f>
        <v>1088</v>
      </c>
      <c r="J89" s="79">
        <f>(8160*0.7/283.57)*E89</f>
        <v>1234.5441771262547</v>
      </c>
      <c r="K89" s="79">
        <f>(8160*0.3/5)*F89</f>
        <v>529.12768064240436</v>
      </c>
      <c r="L89" s="79">
        <f>J89+I89+K89</f>
        <v>2851.6718577686593</v>
      </c>
    </row>
    <row r="90" spans="1:12" ht="14.25" customHeight="1" x14ac:dyDescent="0.15">
      <c r="A90" s="16" t="s">
        <v>56</v>
      </c>
      <c r="B90" s="17" t="s">
        <v>68</v>
      </c>
      <c r="C90" s="18">
        <v>53</v>
      </c>
      <c r="D90" s="33">
        <v>56.71</v>
      </c>
      <c r="E90" s="20">
        <v>60.4339622641509</v>
      </c>
      <c r="F90" s="34">
        <f t="shared" si="34"/>
        <v>1.0656667653703209</v>
      </c>
      <c r="G90" s="22">
        <v>2</v>
      </c>
      <c r="H90" s="23" t="s">
        <v>70</v>
      </c>
      <c r="I90" s="100">
        <f>5440/5</f>
        <v>1088</v>
      </c>
      <c r="J90" s="79">
        <f>(8160*0.7/283.57)*E90</f>
        <v>1217.331849112494</v>
      </c>
      <c r="K90" s="79">
        <f>(8160*0.3/5)*F90</f>
        <v>521.75044832530909</v>
      </c>
      <c r="L90" s="79">
        <f>J90+I90+K90</f>
        <v>2827.0822974378029</v>
      </c>
    </row>
    <row r="91" spans="1:12" ht="14.25" customHeight="1" x14ac:dyDescent="0.15">
      <c r="A91" s="16" t="s">
        <v>62</v>
      </c>
      <c r="B91" s="17" t="s">
        <v>68</v>
      </c>
      <c r="C91" s="18">
        <v>47</v>
      </c>
      <c r="D91" s="33">
        <v>56.71</v>
      </c>
      <c r="E91" s="82">
        <v>54.48</v>
      </c>
      <c r="F91" s="34">
        <f t="shared" si="34"/>
        <v>0.96067712925409976</v>
      </c>
      <c r="G91" s="22">
        <v>3</v>
      </c>
      <c r="H91" s="23" t="s">
        <v>71</v>
      </c>
      <c r="I91" s="100">
        <f>5440/5</f>
        <v>1088</v>
      </c>
      <c r="J91" s="79">
        <f>(8160*0.7/283.57)*E91</f>
        <v>1097.4001481115772</v>
      </c>
      <c r="K91" s="79">
        <f>(8160*0.3/5)*F91</f>
        <v>470.34752248280728</v>
      </c>
      <c r="L91" s="79">
        <f>J91+I91+K91</f>
        <v>2655.7476705943845</v>
      </c>
    </row>
    <row r="92" spans="1:12" ht="14.25" customHeight="1" x14ac:dyDescent="0.15">
      <c r="A92" s="16" t="s">
        <v>59</v>
      </c>
      <c r="B92" s="17" t="s">
        <v>68</v>
      </c>
      <c r="C92" s="18">
        <v>40</v>
      </c>
      <c r="D92" s="33">
        <v>56.71</v>
      </c>
      <c r="E92" s="20">
        <v>54</v>
      </c>
      <c r="F92" s="34">
        <f t="shared" si="34"/>
        <v>0.95221301357785226</v>
      </c>
      <c r="G92" s="22">
        <v>4</v>
      </c>
      <c r="H92" s="23" t="s">
        <v>69</v>
      </c>
      <c r="I92" s="100">
        <f>5440/5</f>
        <v>1088</v>
      </c>
      <c r="J92" s="79">
        <f>(8160*0.7/283.57)*E92</f>
        <v>1087.7314243396693</v>
      </c>
      <c r="K92" s="79">
        <f>(8160*0.3/5)*F92</f>
        <v>466.20349144771649</v>
      </c>
      <c r="L92" s="79">
        <f>J92+I92+K92</f>
        <v>2641.9349157873858</v>
      </c>
    </row>
    <row r="93" spans="1:12" ht="14.25" customHeight="1" x14ac:dyDescent="0.15">
      <c r="A93" s="16" t="s">
        <v>61</v>
      </c>
      <c r="B93" s="17" t="s">
        <v>68</v>
      </c>
      <c r="C93" s="18">
        <v>44</v>
      </c>
      <c r="D93" s="33">
        <v>56.71</v>
      </c>
      <c r="E93" s="20">
        <v>53.367346938775498</v>
      </c>
      <c r="F93" s="34">
        <f t="shared" si="34"/>
        <v>0.94105707880048484</v>
      </c>
      <c r="G93" s="22">
        <v>5</v>
      </c>
      <c r="H93" s="23" t="s">
        <v>70</v>
      </c>
      <c r="I93" s="100">
        <f>5440/5</f>
        <v>1088</v>
      </c>
      <c r="J93" s="79">
        <f>(8160*0.7/283.57)*E93</f>
        <v>1074.9877833137696</v>
      </c>
      <c r="K93" s="79">
        <f>(8160*0.3/5)*F93</f>
        <v>460.74154578071739</v>
      </c>
      <c r="L93" s="79">
        <f>J93+I93+K93</f>
        <v>2623.7293290944872</v>
      </c>
    </row>
    <row r="94" spans="1:12" ht="14.25" customHeight="1" x14ac:dyDescent="0.15">
      <c r="A94" s="13"/>
      <c r="B94" s="72"/>
      <c r="C94" s="72"/>
      <c r="D94" s="73"/>
      <c r="E94" s="74">
        <f>SUM(E89:E93)</f>
        <v>283.56977074138791</v>
      </c>
      <c r="F94" s="75">
        <f>SUM(F89:F93)</f>
        <v>5.0003486288377346</v>
      </c>
      <c r="G94" s="76"/>
      <c r="H94" s="77"/>
      <c r="I94" s="13"/>
      <c r="J94" s="79">
        <f>SUM(J89:J93)</f>
        <v>5711.9953820037654</v>
      </c>
      <c r="K94" s="79">
        <f>SUM(K89:K93)</f>
        <v>2448.1706886789548</v>
      </c>
      <c r="L94" s="79">
        <f>SUM(L89:L93)</f>
        <v>13600.166070682719</v>
      </c>
    </row>
    <row r="95" spans="1:12" ht="14.25" customHeight="1" x14ac:dyDescent="0.15">
      <c r="A95" s="13"/>
      <c r="B95" s="72"/>
      <c r="C95" s="72"/>
      <c r="D95" s="92"/>
      <c r="E95" s="93"/>
      <c r="F95" s="75"/>
      <c r="G95" s="92"/>
      <c r="H95" s="92"/>
      <c r="I95" s="13"/>
      <c r="J95" s="13"/>
      <c r="K95" s="13"/>
      <c r="L95" s="13"/>
    </row>
    <row r="96" spans="1:12" ht="14.25" customHeight="1" x14ac:dyDescent="0.15">
      <c r="A96" s="15" t="s">
        <v>1</v>
      </c>
      <c r="B96" s="15" t="s">
        <v>2</v>
      </c>
      <c r="C96" s="15" t="s">
        <v>3</v>
      </c>
      <c r="D96" s="15" t="s">
        <v>4</v>
      </c>
      <c r="E96" s="15" t="s">
        <v>5</v>
      </c>
      <c r="F96" s="15" t="s">
        <v>6</v>
      </c>
      <c r="G96" s="15" t="s">
        <v>7</v>
      </c>
      <c r="H96" s="15" t="s">
        <v>8</v>
      </c>
      <c r="I96" s="78" t="s">
        <v>9</v>
      </c>
      <c r="J96" s="78" t="s">
        <v>10</v>
      </c>
      <c r="K96" s="78" t="s">
        <v>11</v>
      </c>
      <c r="L96" s="78" t="s">
        <v>12</v>
      </c>
    </row>
    <row r="97" spans="1:12" ht="14.25" customHeight="1" x14ac:dyDescent="0.15">
      <c r="A97" s="16" t="s">
        <v>56</v>
      </c>
      <c r="B97" s="17" t="s">
        <v>72</v>
      </c>
      <c r="C97" s="18">
        <v>53</v>
      </c>
      <c r="D97" s="94">
        <v>49.26</v>
      </c>
      <c r="E97" s="20">
        <v>54.660377358490599</v>
      </c>
      <c r="F97" s="64">
        <f t="shared" ref="F97:F101" si="35">E97/D97</f>
        <v>1.1096300722389485</v>
      </c>
      <c r="G97" s="22">
        <v>1</v>
      </c>
      <c r="H97" s="59" t="s">
        <v>73</v>
      </c>
      <c r="I97" s="79">
        <f>5440/5</f>
        <v>1088</v>
      </c>
      <c r="J97" s="79">
        <f>(8160*0.7/246.29)*E97</f>
        <v>1267.6928639883809</v>
      </c>
      <c r="K97" s="79">
        <f>(8160*0.3/5)*F97</f>
        <v>543.27488336818919</v>
      </c>
      <c r="L97" s="79">
        <f>I97+J97+K97</f>
        <v>2898.9677473565698</v>
      </c>
    </row>
    <row r="98" spans="1:12" ht="14.25" customHeight="1" x14ac:dyDescent="0.15">
      <c r="A98" s="16" t="s">
        <v>58</v>
      </c>
      <c r="B98" s="17" t="s">
        <v>72</v>
      </c>
      <c r="C98" s="18">
        <v>47</v>
      </c>
      <c r="D98" s="94">
        <v>49.26</v>
      </c>
      <c r="E98" s="20">
        <v>49.788461538461497</v>
      </c>
      <c r="F98" s="64">
        <f t="shared" si="35"/>
        <v>1.0107280052468839</v>
      </c>
      <c r="G98" s="22">
        <v>2</v>
      </c>
      <c r="H98" s="59" t="s">
        <v>74</v>
      </c>
      <c r="I98" s="79">
        <f>5440/5</f>
        <v>1088</v>
      </c>
      <c r="J98" s="79">
        <f>(8160*0.7/246.29)*E98</f>
        <v>1154.7025551491822</v>
      </c>
      <c r="K98" s="79">
        <f>(8160*0.3/5)*F98</f>
        <v>494.85243136887436</v>
      </c>
      <c r="L98" s="79">
        <f>I98+J98+K98</f>
        <v>2737.5549865180569</v>
      </c>
    </row>
    <row r="99" spans="1:12" ht="14.25" customHeight="1" x14ac:dyDescent="0.15">
      <c r="A99" s="16" t="s">
        <v>61</v>
      </c>
      <c r="B99" s="17" t="s">
        <v>72</v>
      </c>
      <c r="C99" s="18">
        <v>44</v>
      </c>
      <c r="D99" s="94">
        <v>49.26</v>
      </c>
      <c r="E99" s="20">
        <v>47.734693877551003</v>
      </c>
      <c r="F99" s="64">
        <f t="shared" si="35"/>
        <v>0.9690356044975843</v>
      </c>
      <c r="G99" s="22">
        <v>3</v>
      </c>
      <c r="H99" s="59" t="s">
        <v>74</v>
      </c>
      <c r="I99" s="79">
        <f>5440/5</f>
        <v>1088</v>
      </c>
      <c r="J99" s="79">
        <f>(8160*0.7/246.29)*E99</f>
        <v>1107.0712226585381</v>
      </c>
      <c r="K99" s="79">
        <f>(8160*0.3/5)*F99</f>
        <v>474.43983196201731</v>
      </c>
      <c r="L99" s="79">
        <f>I99+J99+K99</f>
        <v>2669.5110546205556</v>
      </c>
    </row>
    <row r="100" spans="1:12" ht="14.25" customHeight="1" x14ac:dyDescent="0.15">
      <c r="A100" s="16" t="s">
        <v>62</v>
      </c>
      <c r="B100" s="17" t="s">
        <v>72</v>
      </c>
      <c r="C100" s="18">
        <v>47</v>
      </c>
      <c r="D100" s="94">
        <v>49.26</v>
      </c>
      <c r="E100" s="82">
        <v>47.06</v>
      </c>
      <c r="F100" s="64">
        <f t="shared" si="35"/>
        <v>0.95533901745838412</v>
      </c>
      <c r="G100" s="22">
        <v>4</v>
      </c>
      <c r="H100" s="59" t="s">
        <v>74</v>
      </c>
      <c r="I100" s="79">
        <f>5440/5</f>
        <v>1088</v>
      </c>
      <c r="J100" s="79">
        <f>(8160*0.7/246.29)*E100</f>
        <v>1091.4236063177557</v>
      </c>
      <c r="K100" s="79">
        <f>(8160*0.3/5)*F100</f>
        <v>467.7339829476249</v>
      </c>
      <c r="L100" s="79">
        <f>I100+J100+K100</f>
        <v>2647.1575892653809</v>
      </c>
    </row>
    <row r="101" spans="1:12" ht="14.25" customHeight="1" x14ac:dyDescent="0.15">
      <c r="A101" s="16" t="s">
        <v>59</v>
      </c>
      <c r="B101" s="17" t="s">
        <v>72</v>
      </c>
      <c r="C101" s="18">
        <v>40</v>
      </c>
      <c r="D101" s="94">
        <v>49.26</v>
      </c>
      <c r="E101" s="20">
        <v>47.045454545454497</v>
      </c>
      <c r="F101" s="64">
        <f t="shared" si="35"/>
        <v>0.95504373823496747</v>
      </c>
      <c r="G101" s="22">
        <v>5</v>
      </c>
      <c r="H101" s="59" t="s">
        <v>73</v>
      </c>
      <c r="I101" s="79">
        <f>5440/5</f>
        <v>1088</v>
      </c>
      <c r="J101" s="79">
        <f>(8160*0.7/246.29)*E101</f>
        <v>1091.0862656365914</v>
      </c>
      <c r="K101" s="79">
        <f>(8160*0.3/5)*F101</f>
        <v>467.5894142398401</v>
      </c>
      <c r="L101" s="79">
        <f>I101+J101+K101</f>
        <v>2646.6756798764318</v>
      </c>
    </row>
    <row r="102" spans="1:12" ht="14.25" customHeight="1" x14ac:dyDescent="0.15">
      <c r="A102" s="35"/>
      <c r="B102" s="36"/>
      <c r="C102" s="36"/>
      <c r="D102" s="95"/>
      <c r="E102" s="38">
        <f>SUM(E97:E101)</f>
        <v>246.28898731995761</v>
      </c>
      <c r="F102" s="96">
        <f>SUM(F97:F101)</f>
        <v>4.9997764376767684</v>
      </c>
      <c r="G102" s="40"/>
      <c r="H102" s="41"/>
      <c r="I102" s="79">
        <f>SUM(I97:I101)</f>
        <v>5440</v>
      </c>
      <c r="J102" s="79">
        <f>SUM(J97:J101)</f>
        <v>5711.9765137504492</v>
      </c>
      <c r="K102" s="79">
        <f>SUM(K97:K101)</f>
        <v>2447.8905438865459</v>
      </c>
      <c r="L102" s="79">
        <f>SUM(L97:L101)</f>
        <v>13599.867057636995</v>
      </c>
    </row>
    <row r="103" spans="1:12" ht="14.25" customHeight="1" x14ac:dyDescent="0.15">
      <c r="A103" s="35"/>
      <c r="B103" s="36"/>
      <c r="C103" s="36"/>
      <c r="D103" s="97"/>
      <c r="E103" s="98" t="s">
        <v>25</v>
      </c>
      <c r="F103" s="99"/>
      <c r="G103" s="97"/>
      <c r="H103" s="97"/>
      <c r="I103" s="13"/>
      <c r="J103" s="13"/>
      <c r="K103" s="13"/>
      <c r="L103" s="13"/>
    </row>
    <row r="104" spans="1:12" ht="14.25" customHeight="1" x14ac:dyDescent="0.15">
      <c r="A104" s="15" t="s">
        <v>1</v>
      </c>
      <c r="B104" s="15" t="s">
        <v>2</v>
      </c>
      <c r="C104" s="15" t="s">
        <v>3</v>
      </c>
      <c r="D104" s="15" t="s">
        <v>4</v>
      </c>
      <c r="E104" s="15" t="s">
        <v>5</v>
      </c>
      <c r="F104" s="15" t="s">
        <v>6</v>
      </c>
      <c r="G104" s="15" t="s">
        <v>7</v>
      </c>
      <c r="H104" s="15" t="s">
        <v>8</v>
      </c>
      <c r="I104" s="78" t="s">
        <v>9</v>
      </c>
      <c r="J104" s="78" t="s">
        <v>10</v>
      </c>
      <c r="K104" s="78" t="s">
        <v>11</v>
      </c>
      <c r="L104" s="78" t="s">
        <v>12</v>
      </c>
    </row>
    <row r="105" spans="1:12" ht="14.25" customHeight="1" x14ac:dyDescent="0.15">
      <c r="A105" s="16" t="s">
        <v>58</v>
      </c>
      <c r="B105" s="17" t="s">
        <v>75</v>
      </c>
      <c r="C105" s="18">
        <v>47</v>
      </c>
      <c r="D105" s="94">
        <v>51.88</v>
      </c>
      <c r="E105" s="20">
        <v>55.692307692307701</v>
      </c>
      <c r="F105" s="34">
        <f t="shared" ref="F105:F109" si="36">E105/D105</f>
        <v>1.0734831860506495</v>
      </c>
      <c r="G105" s="22">
        <v>1</v>
      </c>
      <c r="H105" s="59" t="s">
        <v>76</v>
      </c>
      <c r="I105" s="79">
        <f>6400*0.4/5</f>
        <v>512</v>
      </c>
      <c r="J105" s="79">
        <f>(3840*0.7/259.42)*E105</f>
        <v>577.06006891112133</v>
      </c>
      <c r="K105" s="79">
        <f>(3840*0.3/5)*F105</f>
        <v>247.33052606606967</v>
      </c>
      <c r="L105" s="79">
        <f>I105+J105+K105</f>
        <v>1336.3905949771911</v>
      </c>
    </row>
    <row r="106" spans="1:12" ht="14.25" customHeight="1" x14ac:dyDescent="0.15">
      <c r="A106" s="16" t="s">
        <v>56</v>
      </c>
      <c r="B106" s="17" t="s">
        <v>75</v>
      </c>
      <c r="C106" s="18">
        <v>53</v>
      </c>
      <c r="D106" s="94">
        <v>51.88</v>
      </c>
      <c r="E106" s="20">
        <v>52.981132075471699</v>
      </c>
      <c r="F106" s="34">
        <f t="shared" si="36"/>
        <v>1.0212245966744737</v>
      </c>
      <c r="G106" s="22">
        <v>2</v>
      </c>
      <c r="H106" s="59" t="s">
        <v>77</v>
      </c>
      <c r="I106" s="79">
        <f>6400*0.4/5</f>
        <v>512</v>
      </c>
      <c r="J106" s="79">
        <f>(3840*0.7/259.42)*E106</f>
        <v>548.96801718783411</v>
      </c>
      <c r="K106" s="79">
        <f>(3840*0.3/5)*F106</f>
        <v>235.29014707379875</v>
      </c>
      <c r="L106" s="79">
        <f>I106+J106+K106</f>
        <v>1296.2581642616328</v>
      </c>
    </row>
    <row r="107" spans="1:12" ht="14.25" customHeight="1" x14ac:dyDescent="0.15">
      <c r="A107" s="16" t="s">
        <v>61</v>
      </c>
      <c r="B107" s="17" t="s">
        <v>75</v>
      </c>
      <c r="C107" s="18">
        <v>44</v>
      </c>
      <c r="D107" s="94">
        <v>51.88</v>
      </c>
      <c r="E107" s="20">
        <v>52.285714285714299</v>
      </c>
      <c r="F107" s="34">
        <f t="shared" si="36"/>
        <v>1.0078202445203219</v>
      </c>
      <c r="G107" s="22">
        <v>3</v>
      </c>
      <c r="H107" s="59" t="s">
        <v>76</v>
      </c>
      <c r="I107" s="79">
        <f>6400*0.4/5</f>
        <v>512</v>
      </c>
      <c r="J107" s="79">
        <f>(3840*0.7/259.42)*E107</f>
        <v>541.76239303060686</v>
      </c>
      <c r="K107" s="79">
        <f>(3840*0.3/5)*F107</f>
        <v>232.20178433748217</v>
      </c>
      <c r="L107" s="79">
        <f>I107+J107+K107</f>
        <v>1285.9641773680889</v>
      </c>
    </row>
    <row r="108" spans="1:12" ht="14.25" customHeight="1" x14ac:dyDescent="0.15">
      <c r="A108" s="16" t="s">
        <v>59</v>
      </c>
      <c r="B108" s="17" t="s">
        <v>75</v>
      </c>
      <c r="C108" s="18">
        <v>40</v>
      </c>
      <c r="D108" s="94">
        <v>51.88</v>
      </c>
      <c r="E108" s="20">
        <v>49.840909090909101</v>
      </c>
      <c r="F108" s="34">
        <f t="shared" si="36"/>
        <v>0.96069601177542596</v>
      </c>
      <c r="G108" s="22">
        <v>4</v>
      </c>
      <c r="H108" s="59" t="s">
        <v>76</v>
      </c>
      <c r="I108" s="79">
        <f>6400*0.4/5</f>
        <v>512</v>
      </c>
      <c r="J108" s="79">
        <f>(3840*0.7/259.42)*E108</f>
        <v>516.43035863219359</v>
      </c>
      <c r="K108" s="79">
        <f>(3840*0.3/5)*F108</f>
        <v>221.34436111305814</v>
      </c>
      <c r="L108" s="79">
        <f>I108+J108+K108</f>
        <v>1249.7747197452516</v>
      </c>
    </row>
    <row r="109" spans="1:12" ht="14.25" customHeight="1" x14ac:dyDescent="0.15">
      <c r="A109" s="16" t="s">
        <v>62</v>
      </c>
      <c r="B109" s="17" t="s">
        <v>75</v>
      </c>
      <c r="C109" s="18">
        <v>47</v>
      </c>
      <c r="D109" s="94">
        <v>51.88</v>
      </c>
      <c r="E109" s="82">
        <v>48.62</v>
      </c>
      <c r="F109" s="34">
        <f t="shared" si="36"/>
        <v>0.93716268311488038</v>
      </c>
      <c r="G109" s="22">
        <v>5</v>
      </c>
      <c r="H109" s="59" t="s">
        <v>77</v>
      </c>
      <c r="I109" s="79">
        <f>6400*0.4/5</f>
        <v>512</v>
      </c>
      <c r="J109" s="79">
        <f>(3840*0.7/259.42)*E109</f>
        <v>503.77981651376143</v>
      </c>
      <c r="K109" s="79">
        <f>(3840*0.3/5)*F109</f>
        <v>215.92228218966844</v>
      </c>
      <c r="L109" s="79">
        <f>I109+J109+K109</f>
        <v>1231.70209870343</v>
      </c>
    </row>
    <row r="110" spans="1:12" ht="14.25" customHeight="1" x14ac:dyDescent="0.15">
      <c r="A110" s="13"/>
      <c r="B110" s="13"/>
      <c r="C110" s="13"/>
      <c r="D110" s="13"/>
      <c r="E110" s="13">
        <f>SUM(E105:E109)</f>
        <v>259.42006314440277</v>
      </c>
      <c r="F110" s="13">
        <f>SUM(F105:F109)</f>
        <v>5.0003867221357519</v>
      </c>
      <c r="G110" s="13"/>
      <c r="H110" s="13"/>
      <c r="I110" s="79">
        <f>SUM(I105:I109)</f>
        <v>2560</v>
      </c>
      <c r="J110" s="79">
        <f>SUM(J105:J109)</f>
        <v>2688.0006542755173</v>
      </c>
      <c r="K110" s="79">
        <f>SUM(K105:K109)</f>
        <v>1152.0891007800772</v>
      </c>
      <c r="L110" s="79">
        <f>SUM(L105:L109)</f>
        <v>6400.0897550555947</v>
      </c>
    </row>
  </sheetData>
  <mergeCells count="3">
    <mergeCell ref="A1:L1"/>
    <mergeCell ref="A51:H51"/>
    <mergeCell ref="A62:H62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tabSelected="1" zoomScale="130" zoomScaleNormal="130" workbookViewId="0">
      <selection activeCell="F23" sqref="F23"/>
    </sheetView>
  </sheetViews>
  <sheetFormatPr defaultColWidth="8" defaultRowHeight="14.25" x14ac:dyDescent="0.15"/>
  <cols>
    <col min="1" max="1" width="12.25" customWidth="1"/>
    <col min="2" max="2" width="20.625" customWidth="1"/>
    <col min="3" max="3" width="10.75" customWidth="1"/>
    <col min="4" max="4" width="18.125" customWidth="1"/>
    <col min="5" max="5" width="9.375" bestFit="1" customWidth="1"/>
    <col min="6" max="6" width="17.625" customWidth="1"/>
    <col min="7" max="7" width="9.375" bestFit="1" customWidth="1"/>
    <col min="8" max="8" width="17.25" customWidth="1"/>
  </cols>
  <sheetData>
    <row r="1" spans="1:8" ht="22.5" customHeight="1" x14ac:dyDescent="0.15">
      <c r="A1" s="106" t="s">
        <v>78</v>
      </c>
      <c r="B1" s="106"/>
      <c r="C1" s="106"/>
      <c r="D1" s="106"/>
      <c r="E1" s="106"/>
      <c r="F1" s="106"/>
      <c r="G1" s="106"/>
      <c r="H1" s="106"/>
    </row>
    <row r="2" spans="1:8" ht="14.25" customHeight="1" x14ac:dyDescent="0.15">
      <c r="A2" s="2" t="s">
        <v>79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86</v>
      </c>
    </row>
    <row r="3" spans="1:8" ht="14.25" customHeight="1" x14ac:dyDescent="0.15">
      <c r="A3" s="7" t="s">
        <v>48</v>
      </c>
      <c r="B3" s="7" t="s">
        <v>16</v>
      </c>
      <c r="C3" s="8">
        <v>2094.3318879738372</v>
      </c>
      <c r="D3" s="7" t="s">
        <v>22</v>
      </c>
      <c r="E3" s="8">
        <v>1726.2937764181229</v>
      </c>
      <c r="F3" s="9"/>
      <c r="G3" s="10"/>
      <c r="H3" s="10">
        <f t="shared" ref="H3:H39" si="0">C3+E3+G3</f>
        <v>3820.6256643919601</v>
      </c>
    </row>
    <row r="4" spans="1:8" ht="14.25" customHeight="1" x14ac:dyDescent="0.15">
      <c r="A4" s="7" t="s">
        <v>39</v>
      </c>
      <c r="B4" s="7" t="s">
        <v>38</v>
      </c>
      <c r="C4" s="8">
        <v>2824.6263149293673</v>
      </c>
      <c r="D4" s="7" t="s">
        <v>24</v>
      </c>
      <c r="E4" s="8">
        <v>1939.7413644044179</v>
      </c>
      <c r="F4" s="9"/>
      <c r="G4" s="10"/>
      <c r="H4" s="10">
        <f t="shared" si="0"/>
        <v>4764.3676793337854</v>
      </c>
    </row>
    <row r="5" spans="1:8" ht="14.25" customHeight="1" x14ac:dyDescent="0.15">
      <c r="A5" s="7" t="s">
        <v>87</v>
      </c>
      <c r="B5" s="7" t="s">
        <v>22</v>
      </c>
      <c r="C5" s="8">
        <v>982.34</v>
      </c>
      <c r="D5" s="7" t="s">
        <v>62</v>
      </c>
      <c r="E5" s="8">
        <v>1454.88</v>
      </c>
      <c r="F5" s="9"/>
      <c r="G5" s="10"/>
      <c r="H5" s="10">
        <f t="shared" si="0"/>
        <v>2437.2200000000003</v>
      </c>
    </row>
    <row r="6" spans="1:8" ht="14.25" customHeight="1" x14ac:dyDescent="0.15">
      <c r="A6" s="11" t="s">
        <v>76</v>
      </c>
      <c r="B6" s="11" t="s">
        <v>58</v>
      </c>
      <c r="C6" s="10">
        <v>1336.3905949771911</v>
      </c>
      <c r="D6" s="7" t="s">
        <v>61</v>
      </c>
      <c r="E6" s="8">
        <v>1285.9641773680889</v>
      </c>
      <c r="F6" s="7" t="s">
        <v>59</v>
      </c>
      <c r="G6" s="8">
        <v>1249.68</v>
      </c>
      <c r="H6" s="10">
        <f t="shared" si="0"/>
        <v>3872.0347723452805</v>
      </c>
    </row>
    <row r="7" spans="1:8" ht="14.25" customHeight="1" x14ac:dyDescent="0.15">
      <c r="A7" s="7" t="s">
        <v>53</v>
      </c>
      <c r="B7" s="7" t="s">
        <v>18</v>
      </c>
      <c r="C7" s="8">
        <v>2155.4909439225908</v>
      </c>
      <c r="D7" s="7" t="s">
        <v>20</v>
      </c>
      <c r="E7" s="8">
        <v>1907.6793039772588</v>
      </c>
      <c r="F7" s="12"/>
      <c r="G7" s="10"/>
      <c r="H7" s="10">
        <f t="shared" si="0"/>
        <v>4063.1702478998495</v>
      </c>
    </row>
    <row r="8" spans="1:8" ht="14.25" customHeight="1" x14ac:dyDescent="0.15">
      <c r="A8" s="7" t="s">
        <v>15</v>
      </c>
      <c r="B8" s="7" t="s">
        <v>13</v>
      </c>
      <c r="C8" s="8">
        <v>1204.0674762958961</v>
      </c>
      <c r="D8" s="7" t="s">
        <v>20</v>
      </c>
      <c r="E8" s="8">
        <v>1118.4496698526609</v>
      </c>
      <c r="F8" s="12"/>
      <c r="G8" s="10"/>
      <c r="H8" s="10">
        <f t="shared" si="0"/>
        <v>2322.517146148557</v>
      </c>
    </row>
    <row r="9" spans="1:8" ht="14.25" customHeight="1" x14ac:dyDescent="0.15">
      <c r="A9" s="7" t="s">
        <v>40</v>
      </c>
      <c r="B9" s="7" t="s">
        <v>20</v>
      </c>
      <c r="C9" s="8">
        <v>2174.6829492099578</v>
      </c>
      <c r="D9" s="7" t="s">
        <v>56</v>
      </c>
      <c r="E9" s="8">
        <v>3643.7021979175274</v>
      </c>
      <c r="F9" s="7" t="s">
        <v>22</v>
      </c>
      <c r="G9" s="10">
        <v>982.34</v>
      </c>
      <c r="H9" s="10">
        <f t="shared" si="0"/>
        <v>6800.7251471274849</v>
      </c>
    </row>
    <row r="10" spans="1:8" ht="14.25" customHeight="1" x14ac:dyDescent="0.15">
      <c r="A10" s="7" t="s">
        <v>28</v>
      </c>
      <c r="B10" s="7" t="s">
        <v>18</v>
      </c>
      <c r="C10" s="8">
        <v>3773.1631321014452</v>
      </c>
      <c r="D10" s="7" t="s">
        <v>21</v>
      </c>
      <c r="E10" s="8">
        <v>3313.4612179123019</v>
      </c>
      <c r="F10" s="12"/>
      <c r="G10" s="8"/>
      <c r="H10" s="10">
        <f t="shared" si="0"/>
        <v>7086.6243500137471</v>
      </c>
    </row>
    <row r="11" spans="1:8" ht="14.25" customHeight="1" x14ac:dyDescent="0.15">
      <c r="A11" s="7" t="s">
        <v>73</v>
      </c>
      <c r="B11" s="7" t="s">
        <v>56</v>
      </c>
      <c r="C11" s="8">
        <v>2898.9677473565698</v>
      </c>
      <c r="D11" s="7" t="s">
        <v>59</v>
      </c>
      <c r="E11" s="8">
        <v>2646.6756798764318</v>
      </c>
      <c r="F11" s="12"/>
      <c r="G11" s="10"/>
      <c r="H11" s="10">
        <f t="shared" si="0"/>
        <v>5545.6434272330016</v>
      </c>
    </row>
    <row r="12" spans="1:8" ht="14.25" customHeight="1" x14ac:dyDescent="0.15">
      <c r="A12" s="7" t="s">
        <v>27</v>
      </c>
      <c r="B12" s="7" t="s">
        <v>13</v>
      </c>
      <c r="C12" s="8">
        <v>3774.932642928954</v>
      </c>
      <c r="D12" s="12"/>
      <c r="E12" s="8"/>
      <c r="F12" s="12"/>
      <c r="G12" s="10"/>
      <c r="H12" s="10">
        <f t="shared" si="0"/>
        <v>3774.932642928954</v>
      </c>
    </row>
    <row r="13" spans="1:8" ht="14.25" customHeight="1" x14ac:dyDescent="0.15">
      <c r="A13" s="7" t="s">
        <v>77</v>
      </c>
      <c r="B13" s="7" t="s">
        <v>56</v>
      </c>
      <c r="C13" s="8">
        <v>1296.2581642616328</v>
      </c>
      <c r="D13" s="11" t="s">
        <v>62</v>
      </c>
      <c r="E13" s="10">
        <v>1231.70209870343</v>
      </c>
      <c r="F13" s="12"/>
      <c r="G13" s="10"/>
      <c r="H13" s="10">
        <f t="shared" si="0"/>
        <v>2527.9602629650626</v>
      </c>
    </row>
    <row r="14" spans="1:8" ht="14.25" customHeight="1" x14ac:dyDescent="0.15">
      <c r="A14" s="7" t="s">
        <v>44</v>
      </c>
      <c r="B14" s="7" t="s">
        <v>13</v>
      </c>
      <c r="C14" s="8">
        <v>2217.6424606097189</v>
      </c>
      <c r="D14" s="7" t="s">
        <v>20</v>
      </c>
      <c r="E14" s="8">
        <v>1703.0405694365113</v>
      </c>
      <c r="F14" s="7" t="s">
        <v>22</v>
      </c>
      <c r="G14" s="10">
        <v>1659.116205073183</v>
      </c>
      <c r="H14" s="10">
        <f t="shared" si="0"/>
        <v>5579.7992351194134</v>
      </c>
    </row>
    <row r="15" spans="1:8" ht="14.25" customHeight="1" x14ac:dyDescent="0.15">
      <c r="A15" s="7" t="s">
        <v>88</v>
      </c>
      <c r="B15" s="7" t="s">
        <v>58</v>
      </c>
      <c r="C15" s="8">
        <v>2482.94</v>
      </c>
      <c r="D15" s="7" t="s">
        <v>59</v>
      </c>
      <c r="E15" s="8">
        <v>2100.29</v>
      </c>
      <c r="F15" s="12"/>
      <c r="G15" s="8"/>
      <c r="H15" s="10">
        <f t="shared" si="0"/>
        <v>4583.2299999999996</v>
      </c>
    </row>
    <row r="16" spans="1:8" ht="14.25" customHeight="1" x14ac:dyDescent="0.15">
      <c r="A16" s="7" t="s">
        <v>50</v>
      </c>
      <c r="B16" s="7" t="s">
        <v>20</v>
      </c>
      <c r="C16" s="8">
        <v>1882.57753227074</v>
      </c>
      <c r="D16" s="12"/>
      <c r="E16" s="8"/>
      <c r="F16" s="12"/>
      <c r="G16" s="10"/>
      <c r="H16" s="10">
        <f t="shared" si="0"/>
        <v>1882.57753227074</v>
      </c>
    </row>
    <row r="17" spans="1:8" ht="14.25" customHeight="1" x14ac:dyDescent="0.15">
      <c r="A17" s="7" t="s">
        <v>30</v>
      </c>
      <c r="B17" s="7" t="s">
        <v>22</v>
      </c>
      <c r="C17" s="8">
        <v>3180.6556295210607</v>
      </c>
      <c r="D17" s="11" t="s">
        <v>62</v>
      </c>
      <c r="E17" s="10">
        <v>4482.8009922492847</v>
      </c>
      <c r="F17" s="12"/>
      <c r="G17" s="10"/>
      <c r="H17" s="10">
        <f t="shared" si="0"/>
        <v>7663.456621770345</v>
      </c>
    </row>
    <row r="18" spans="1:8" ht="14.25" customHeight="1" x14ac:dyDescent="0.15">
      <c r="A18" s="7" t="s">
        <v>54</v>
      </c>
      <c r="B18" s="7" t="s">
        <v>13</v>
      </c>
      <c r="C18" s="8">
        <v>2067.29</v>
      </c>
      <c r="D18" s="7" t="s">
        <v>24</v>
      </c>
      <c r="E18" s="8">
        <v>1732.7385348334883</v>
      </c>
      <c r="F18" s="7" t="s">
        <v>22</v>
      </c>
      <c r="G18" s="10">
        <v>1650.8924066512066</v>
      </c>
      <c r="H18" s="10">
        <f t="shared" si="0"/>
        <v>5450.9209414846946</v>
      </c>
    </row>
    <row r="19" spans="1:8" ht="14.25" customHeight="1" x14ac:dyDescent="0.15">
      <c r="A19" s="7" t="s">
        <v>69</v>
      </c>
      <c r="B19" s="7" t="s">
        <v>58</v>
      </c>
      <c r="C19" s="8">
        <v>2851.6718577686593</v>
      </c>
      <c r="D19" s="7" t="s">
        <v>59</v>
      </c>
      <c r="E19" s="8">
        <v>2641.9349157873858</v>
      </c>
      <c r="F19" s="12"/>
      <c r="G19" s="8"/>
      <c r="H19" s="10">
        <f t="shared" si="0"/>
        <v>5493.6067735560446</v>
      </c>
    </row>
    <row r="20" spans="1:8" ht="14.25" customHeight="1" x14ac:dyDescent="0.15">
      <c r="A20" s="7" t="s">
        <v>71</v>
      </c>
      <c r="B20" s="7" t="s">
        <v>62</v>
      </c>
      <c r="C20" s="8">
        <v>2655.7476705943845</v>
      </c>
      <c r="D20" s="12"/>
      <c r="E20" s="8"/>
      <c r="F20" s="12"/>
      <c r="G20" s="10"/>
      <c r="H20" s="10">
        <f t="shared" si="0"/>
        <v>2655.7476705943845</v>
      </c>
    </row>
    <row r="21" spans="1:8" ht="14.25" customHeight="1" x14ac:dyDescent="0.15">
      <c r="A21" s="7" t="s">
        <v>37</v>
      </c>
      <c r="B21" s="7" t="s">
        <v>36</v>
      </c>
      <c r="C21" s="8">
        <v>2814.6332516304465</v>
      </c>
      <c r="D21" s="11" t="s">
        <v>21</v>
      </c>
      <c r="E21" s="10">
        <v>1904.3</v>
      </c>
      <c r="F21" s="12"/>
      <c r="G21" s="10"/>
      <c r="H21" s="10">
        <f t="shared" si="0"/>
        <v>4718.9332516304466</v>
      </c>
    </row>
    <row r="22" spans="1:8" ht="14.25" customHeight="1" x14ac:dyDescent="0.15">
      <c r="A22" s="7" t="s">
        <v>23</v>
      </c>
      <c r="B22" s="7" t="s">
        <v>22</v>
      </c>
      <c r="C22" s="8">
        <v>1107.7247585312105</v>
      </c>
      <c r="D22" s="7" t="s">
        <v>58</v>
      </c>
      <c r="E22" s="8">
        <v>1624.2618076598364</v>
      </c>
      <c r="F22" s="12"/>
      <c r="G22" s="10"/>
      <c r="H22" s="10">
        <f t="shared" si="0"/>
        <v>2731.9865661910471</v>
      </c>
    </row>
    <row r="23" spans="1:8" ht="14.25" customHeight="1" x14ac:dyDescent="0.15">
      <c r="A23" s="7" t="s">
        <v>89</v>
      </c>
      <c r="B23" s="7" t="s">
        <v>62</v>
      </c>
      <c r="C23" s="8">
        <f>2909.76/2</f>
        <v>1454.88</v>
      </c>
      <c r="D23" s="12"/>
      <c r="E23" s="8"/>
      <c r="F23" s="12"/>
      <c r="G23" s="10"/>
      <c r="H23" s="10">
        <f t="shared" si="0"/>
        <v>1454.88</v>
      </c>
    </row>
    <row r="24" spans="1:8" ht="14.25" customHeight="1" x14ac:dyDescent="0.15">
      <c r="A24" s="7" t="s">
        <v>91</v>
      </c>
      <c r="B24" s="7" t="s">
        <v>16</v>
      </c>
      <c r="C24" s="8">
        <v>2246.5220011671072</v>
      </c>
      <c r="D24" s="7" t="s">
        <v>21</v>
      </c>
      <c r="E24" s="8">
        <v>1839.3777177979962</v>
      </c>
      <c r="F24" s="12"/>
      <c r="G24" s="10"/>
      <c r="H24" s="10">
        <f t="shared" si="0"/>
        <v>4085.8997189651036</v>
      </c>
    </row>
    <row r="25" spans="1:8" ht="14.25" customHeight="1" x14ac:dyDescent="0.15">
      <c r="A25" s="7" t="s">
        <v>45</v>
      </c>
      <c r="B25" s="7" t="s">
        <v>24</v>
      </c>
      <c r="C25" s="8">
        <v>1753.9370551273512</v>
      </c>
      <c r="D25" s="7" t="s">
        <v>21</v>
      </c>
      <c r="E25" s="8">
        <v>1710.496470611238</v>
      </c>
      <c r="F25" s="12"/>
      <c r="G25" s="10"/>
      <c r="H25" s="10">
        <f t="shared" si="0"/>
        <v>3464.4335257385892</v>
      </c>
    </row>
    <row r="26" spans="1:8" ht="14.25" customHeight="1" x14ac:dyDescent="0.15">
      <c r="A26" s="7" t="s">
        <v>35</v>
      </c>
      <c r="B26" s="7" t="s">
        <v>33</v>
      </c>
      <c r="C26" s="8">
        <v>2377.3442039387919</v>
      </c>
      <c r="D26" s="7" t="s">
        <v>59</v>
      </c>
      <c r="E26" s="8">
        <v>3026.9407662546055</v>
      </c>
      <c r="F26" s="12"/>
      <c r="G26" s="10"/>
      <c r="H26" s="10">
        <f t="shared" si="0"/>
        <v>5404.2849701933974</v>
      </c>
    </row>
    <row r="27" spans="1:8" ht="14.25" customHeight="1" x14ac:dyDescent="0.15">
      <c r="A27" s="7" t="s">
        <v>17</v>
      </c>
      <c r="B27" s="7" t="s">
        <v>16</v>
      </c>
      <c r="C27" s="8">
        <v>1184.7284869079763</v>
      </c>
      <c r="D27" s="7" t="s">
        <v>21</v>
      </c>
      <c r="E27" s="8">
        <v>1109.2</v>
      </c>
      <c r="F27" s="12"/>
      <c r="G27" s="10"/>
      <c r="H27" s="10">
        <f t="shared" si="0"/>
        <v>2293.9284869079765</v>
      </c>
    </row>
    <row r="28" spans="1:8" ht="14.25" customHeight="1" x14ac:dyDescent="0.15">
      <c r="A28" s="7" t="s">
        <v>29</v>
      </c>
      <c r="B28" s="7" t="s">
        <v>16</v>
      </c>
      <c r="C28" s="8">
        <v>3767.7899563098799</v>
      </c>
      <c r="D28" s="7" t="s">
        <v>58</v>
      </c>
      <c r="E28" s="10">
        <f>4965.88/2</f>
        <v>2482.94</v>
      </c>
      <c r="F28" s="12"/>
      <c r="G28" s="10"/>
      <c r="H28" s="10">
        <f t="shared" si="0"/>
        <v>6250.7299563098804</v>
      </c>
    </row>
    <row r="29" spans="1:8" ht="14.25" customHeight="1" x14ac:dyDescent="0.15">
      <c r="A29" s="7" t="s">
        <v>70</v>
      </c>
      <c r="B29" s="7" t="s">
        <v>56</v>
      </c>
      <c r="C29" s="8">
        <v>2827.0822974378029</v>
      </c>
      <c r="D29" s="7" t="s">
        <v>61</v>
      </c>
      <c r="E29" s="8">
        <v>2623.56</v>
      </c>
      <c r="F29" s="12"/>
      <c r="G29" s="10"/>
      <c r="H29" s="10">
        <f t="shared" si="0"/>
        <v>5450.6422974378029</v>
      </c>
    </row>
    <row r="30" spans="1:8" ht="14.25" customHeight="1" x14ac:dyDescent="0.15">
      <c r="A30" s="7" t="s">
        <v>32</v>
      </c>
      <c r="B30" s="7" t="s">
        <v>20</v>
      </c>
      <c r="C30" s="8">
        <v>3083.5</v>
      </c>
      <c r="D30" s="7" t="s">
        <v>59</v>
      </c>
      <c r="E30" s="10">
        <f>4200.58/2</f>
        <v>2100.29</v>
      </c>
      <c r="F30" s="12"/>
      <c r="G30" s="10"/>
      <c r="H30" s="10">
        <f t="shared" si="0"/>
        <v>5183.79</v>
      </c>
    </row>
    <row r="31" spans="1:8" ht="14.25" customHeight="1" x14ac:dyDescent="0.15">
      <c r="A31" s="7" t="s">
        <v>57</v>
      </c>
      <c r="B31" s="7" t="s">
        <v>56</v>
      </c>
      <c r="C31" s="8">
        <v>1640.1572711025706</v>
      </c>
      <c r="D31" s="7" t="s">
        <v>62</v>
      </c>
      <c r="E31" s="8">
        <v>1572.5189823587898</v>
      </c>
      <c r="F31" s="12"/>
      <c r="G31" s="10"/>
      <c r="H31" s="10">
        <f t="shared" si="0"/>
        <v>3212.6762534613604</v>
      </c>
    </row>
    <row r="32" spans="1:8" ht="14.25" customHeight="1" x14ac:dyDescent="0.15">
      <c r="A32" s="7" t="s">
        <v>49</v>
      </c>
      <c r="B32" s="7" t="s">
        <v>18</v>
      </c>
      <c r="C32" s="8">
        <v>2074.8464881932719</v>
      </c>
      <c r="D32" s="7" t="s">
        <v>21</v>
      </c>
      <c r="E32" s="8">
        <v>1800.45</v>
      </c>
      <c r="F32" s="12"/>
      <c r="G32" s="10"/>
      <c r="H32" s="10">
        <f t="shared" si="0"/>
        <v>3875.2964881932721</v>
      </c>
    </row>
    <row r="33" spans="1:8" ht="14.25" customHeight="1" x14ac:dyDescent="0.15">
      <c r="A33" s="7" t="s">
        <v>63</v>
      </c>
      <c r="B33" s="7" t="s">
        <v>56</v>
      </c>
      <c r="C33" s="8">
        <v>5596.2131679031263</v>
      </c>
      <c r="D33" s="7" t="s">
        <v>61</v>
      </c>
      <c r="E33" s="8">
        <v>4754.5200000000004</v>
      </c>
      <c r="F33" s="12"/>
      <c r="G33" s="10"/>
      <c r="H33" s="10">
        <f t="shared" si="0"/>
        <v>10350.733167903127</v>
      </c>
    </row>
    <row r="34" spans="1:8" ht="14.25" customHeight="1" x14ac:dyDescent="0.15">
      <c r="A34" s="7" t="s">
        <v>19</v>
      </c>
      <c r="B34" s="7" t="s">
        <v>18</v>
      </c>
      <c r="C34" s="8">
        <v>1174.9467465682333</v>
      </c>
      <c r="D34" s="7" t="s">
        <v>24</v>
      </c>
      <c r="E34" s="8">
        <v>1100.8884115485318</v>
      </c>
      <c r="F34" s="12"/>
      <c r="G34" s="10"/>
      <c r="H34" s="10">
        <f t="shared" si="0"/>
        <v>2275.8351581167653</v>
      </c>
    </row>
    <row r="35" spans="1:8" ht="14.25" customHeight="1" x14ac:dyDescent="0.15">
      <c r="A35" s="7" t="s">
        <v>66</v>
      </c>
      <c r="B35" s="7" t="s">
        <v>58</v>
      </c>
      <c r="C35" s="8">
        <v>3498.71</v>
      </c>
      <c r="D35" s="7" t="s">
        <v>61</v>
      </c>
      <c r="E35" s="8">
        <v>2920.89</v>
      </c>
      <c r="F35" s="12"/>
      <c r="G35" s="10"/>
      <c r="H35" s="10">
        <f t="shared" si="0"/>
        <v>6419.6</v>
      </c>
    </row>
    <row r="36" spans="1:8" ht="14.25" customHeight="1" x14ac:dyDescent="0.15">
      <c r="A36" s="7" t="s">
        <v>74</v>
      </c>
      <c r="B36" s="7" t="s">
        <v>58</v>
      </c>
      <c r="C36" s="8">
        <v>2737.5549865180569</v>
      </c>
      <c r="D36" s="7" t="s">
        <v>61</v>
      </c>
      <c r="E36" s="8">
        <v>2669.5110546205556</v>
      </c>
      <c r="F36" s="7" t="s">
        <v>62</v>
      </c>
      <c r="G36" s="8">
        <v>2647.29</v>
      </c>
      <c r="H36" s="10">
        <f t="shared" si="0"/>
        <v>8054.3560411386125</v>
      </c>
    </row>
    <row r="37" spans="1:8" ht="14.25" customHeight="1" x14ac:dyDescent="0.15">
      <c r="A37" s="7" t="s">
        <v>47</v>
      </c>
      <c r="B37" s="7" t="s">
        <v>13</v>
      </c>
      <c r="C37" s="8">
        <v>2236.8939758196011</v>
      </c>
      <c r="D37" s="7" t="s">
        <v>24</v>
      </c>
      <c r="E37" s="8">
        <v>1784.6006631842611</v>
      </c>
      <c r="F37" s="12"/>
      <c r="G37" s="10"/>
      <c r="H37" s="10">
        <f t="shared" si="0"/>
        <v>4021.4946390038622</v>
      </c>
    </row>
    <row r="38" spans="1:8" ht="14.25" customHeight="1" x14ac:dyDescent="0.15">
      <c r="A38" s="7" t="s">
        <v>43</v>
      </c>
      <c r="B38" s="7" t="s">
        <v>18</v>
      </c>
      <c r="C38" s="8">
        <v>2292.8541452587551</v>
      </c>
      <c r="D38" s="7" t="s">
        <v>16</v>
      </c>
      <c r="E38" s="8">
        <v>2262.9161408547975</v>
      </c>
      <c r="F38" s="12"/>
      <c r="G38" s="10"/>
      <c r="H38" s="10">
        <f t="shared" si="0"/>
        <v>4555.7702861135531</v>
      </c>
    </row>
    <row r="39" spans="1:8" ht="14.25" customHeight="1" x14ac:dyDescent="0.15">
      <c r="A39" s="7" t="s">
        <v>31</v>
      </c>
      <c r="B39" s="7" t="s">
        <v>24</v>
      </c>
      <c r="C39" s="8">
        <v>3106.488557574412</v>
      </c>
      <c r="D39" s="9"/>
      <c r="E39" s="10"/>
      <c r="F39" s="12"/>
      <c r="G39" s="10"/>
      <c r="H39" s="10">
        <f t="shared" si="0"/>
        <v>3106.488557574412</v>
      </c>
    </row>
    <row r="40" spans="1:8" ht="14.25" customHeight="1" x14ac:dyDescent="0.15">
      <c r="A40" s="7" t="s">
        <v>60</v>
      </c>
      <c r="B40" s="7" t="s">
        <v>59</v>
      </c>
      <c r="C40" s="8">
        <v>1587.7889148762404</v>
      </c>
      <c r="D40" s="7" t="s">
        <v>61</v>
      </c>
      <c r="E40" s="8">
        <v>1575.27</v>
      </c>
      <c r="F40" s="12"/>
      <c r="G40" s="10"/>
      <c r="H40" s="10">
        <v>3163.08</v>
      </c>
    </row>
    <row r="41" spans="1:8" ht="14.25" customHeight="1" x14ac:dyDescent="0.15">
      <c r="A41" s="13"/>
      <c r="B41" s="13"/>
      <c r="C41" s="13"/>
      <c r="D41" s="13"/>
      <c r="E41" s="13"/>
      <c r="F41" s="13"/>
      <c r="G41" s="13"/>
      <c r="H41" s="14">
        <f>SUM(H3:H40)</f>
        <v>170399.99948006248</v>
      </c>
    </row>
  </sheetData>
  <mergeCells count="1">
    <mergeCell ref="A1:H1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workbookViewId="0"/>
  </sheetViews>
  <sheetFormatPr defaultColWidth="8" defaultRowHeight="14.25" x14ac:dyDescent="0.15"/>
  <cols>
    <col min="1" max="1" width="22.75" customWidth="1"/>
    <col min="3" max="3" width="16.375" customWidth="1"/>
    <col min="4" max="4" width="22.75" customWidth="1"/>
    <col min="5" max="5" width="12.625" bestFit="1" customWidth="1"/>
  </cols>
  <sheetData>
    <row r="1" spans="1:5" ht="14.25" customHeight="1" x14ac:dyDescent="0.15">
      <c r="A1" s="2" t="s">
        <v>1</v>
      </c>
      <c r="B1" s="2" t="s">
        <v>2</v>
      </c>
      <c r="C1" s="2" t="s">
        <v>8</v>
      </c>
      <c r="D1" s="2" t="s">
        <v>1</v>
      </c>
      <c r="E1" s="2" t="s">
        <v>12</v>
      </c>
    </row>
    <row r="2" spans="1:5" ht="14.25" customHeight="1" x14ac:dyDescent="0.15">
      <c r="A2" s="3" t="s">
        <v>16</v>
      </c>
      <c r="B2" s="3" t="s">
        <v>46</v>
      </c>
      <c r="C2" s="3" t="s">
        <v>48</v>
      </c>
      <c r="D2" s="3" t="s">
        <v>16</v>
      </c>
      <c r="E2" s="3">
        <v>2094.3318879738372</v>
      </c>
    </row>
    <row r="3" spans="1:5" ht="14.25" customHeight="1" x14ac:dyDescent="0.15">
      <c r="A3" s="3" t="s">
        <v>22</v>
      </c>
      <c r="B3" s="3" t="s">
        <v>46</v>
      </c>
      <c r="C3" s="3" t="s">
        <v>48</v>
      </c>
      <c r="D3" s="3" t="s">
        <v>22</v>
      </c>
      <c r="E3" s="3">
        <v>1726.2937764181229</v>
      </c>
    </row>
    <row r="4" spans="1:5" ht="14.25" customHeight="1" x14ac:dyDescent="0.15">
      <c r="A4" s="3" t="s">
        <v>38</v>
      </c>
      <c r="B4" s="3" t="s">
        <v>34</v>
      </c>
      <c r="C4" s="3" t="s">
        <v>39</v>
      </c>
      <c r="D4" s="3" t="s">
        <v>38</v>
      </c>
      <c r="E4" s="3">
        <v>2824.6263149293673</v>
      </c>
    </row>
    <row r="5" spans="1:5" ht="14.25" customHeight="1" x14ac:dyDescent="0.15">
      <c r="A5" s="3" t="s">
        <v>24</v>
      </c>
      <c r="B5" s="3" t="s">
        <v>34</v>
      </c>
      <c r="C5" s="3" t="s">
        <v>39</v>
      </c>
      <c r="D5" s="3" t="s">
        <v>24</v>
      </c>
      <c r="E5" s="3">
        <v>1939.7413644044179</v>
      </c>
    </row>
    <row r="6" spans="1:5" ht="14.25" customHeight="1" x14ac:dyDescent="0.15">
      <c r="A6" s="3" t="s">
        <v>22</v>
      </c>
      <c r="B6" s="3" t="s">
        <v>34</v>
      </c>
      <c r="C6" s="3" t="s">
        <v>41</v>
      </c>
      <c r="D6" s="3" t="s">
        <v>22</v>
      </c>
      <c r="E6" s="3">
        <v>1964.6754117359133</v>
      </c>
    </row>
    <row r="7" spans="1:5" ht="14.25" customHeight="1" x14ac:dyDescent="0.15">
      <c r="A7" s="3" t="s">
        <v>62</v>
      </c>
      <c r="B7" s="3" t="s">
        <v>34</v>
      </c>
      <c r="C7" s="3" t="s">
        <v>67</v>
      </c>
      <c r="D7" s="3" t="s">
        <v>62</v>
      </c>
      <c r="E7" s="3">
        <v>2909.7605664147482</v>
      </c>
    </row>
    <row r="8" spans="1:5" ht="14.25" customHeight="1" x14ac:dyDescent="0.15">
      <c r="A8" s="3" t="s">
        <v>58</v>
      </c>
      <c r="B8" s="3" t="s">
        <v>75</v>
      </c>
      <c r="C8" s="3" t="s">
        <v>76</v>
      </c>
      <c r="D8" s="3" t="s">
        <v>58</v>
      </c>
      <c r="E8" s="3">
        <v>1336.3905949771911</v>
      </c>
    </row>
    <row r="9" spans="1:5" ht="14.25" customHeight="1" x14ac:dyDescent="0.15">
      <c r="A9" s="3" t="s">
        <v>61</v>
      </c>
      <c r="B9" s="3" t="s">
        <v>75</v>
      </c>
      <c r="C9" s="3" t="s">
        <v>76</v>
      </c>
      <c r="D9" s="3" t="s">
        <v>61</v>
      </c>
      <c r="E9" s="3">
        <v>1285.9641773680889</v>
      </c>
    </row>
    <row r="10" spans="1:5" ht="14.25" customHeight="1" x14ac:dyDescent="0.15">
      <c r="A10" s="3" t="s">
        <v>59</v>
      </c>
      <c r="B10" s="3" t="s">
        <v>75</v>
      </c>
      <c r="C10" s="3" t="s">
        <v>76</v>
      </c>
      <c r="D10" s="3" t="s">
        <v>59</v>
      </c>
      <c r="E10" s="3">
        <v>1249.68</v>
      </c>
    </row>
    <row r="11" spans="1:5" ht="14.25" customHeight="1" x14ac:dyDescent="0.15">
      <c r="A11" s="3" t="s">
        <v>18</v>
      </c>
      <c r="B11" s="3" t="s">
        <v>51</v>
      </c>
      <c r="C11" s="3" t="s">
        <v>53</v>
      </c>
      <c r="D11" s="3" t="s">
        <v>18</v>
      </c>
      <c r="E11" s="3">
        <v>2155.4909439225908</v>
      </c>
    </row>
    <row r="12" spans="1:5" ht="14.25" customHeight="1" x14ac:dyDescent="0.15">
      <c r="A12" s="3" t="s">
        <v>20</v>
      </c>
      <c r="B12" s="3" t="s">
        <v>51</v>
      </c>
      <c r="C12" s="3" t="s">
        <v>53</v>
      </c>
      <c r="D12" s="3" t="s">
        <v>20</v>
      </c>
      <c r="E12" s="3">
        <v>1907.6793039772588</v>
      </c>
    </row>
    <row r="13" spans="1:5" ht="14.25" customHeight="1" x14ac:dyDescent="0.15">
      <c r="A13" s="3" t="s">
        <v>13</v>
      </c>
      <c r="B13" s="3" t="s">
        <v>14</v>
      </c>
      <c r="C13" s="3" t="s">
        <v>15</v>
      </c>
      <c r="D13" s="3" t="s">
        <v>13</v>
      </c>
      <c r="E13" s="3">
        <v>1204.0674762958961</v>
      </c>
    </row>
    <row r="14" spans="1:5" ht="14.25" customHeight="1" x14ac:dyDescent="0.15">
      <c r="A14" s="3" t="s">
        <v>20</v>
      </c>
      <c r="B14" s="3" t="s">
        <v>14</v>
      </c>
      <c r="C14" s="3" t="s">
        <v>15</v>
      </c>
      <c r="D14" s="3" t="s">
        <v>20</v>
      </c>
      <c r="E14" s="3">
        <v>1118.4496698526609</v>
      </c>
    </row>
    <row r="15" spans="1:5" ht="14.25" customHeight="1" x14ac:dyDescent="0.15">
      <c r="A15" s="3" t="s">
        <v>20</v>
      </c>
      <c r="B15" s="3" t="s">
        <v>34</v>
      </c>
      <c r="C15" s="3" t="s">
        <v>40</v>
      </c>
      <c r="D15" s="3" t="s">
        <v>20</v>
      </c>
      <c r="E15" s="3">
        <v>2174.6829492099578</v>
      </c>
    </row>
    <row r="16" spans="1:5" ht="14.25" customHeight="1" x14ac:dyDescent="0.15">
      <c r="A16" s="3" t="s">
        <v>56</v>
      </c>
      <c r="B16" s="3" t="s">
        <v>34</v>
      </c>
      <c r="C16" s="3" t="s">
        <v>40</v>
      </c>
      <c r="D16" s="3" t="s">
        <v>56</v>
      </c>
      <c r="E16" s="3">
        <v>3643.7021979175274</v>
      </c>
    </row>
    <row r="17" spans="1:5" ht="14.25" customHeight="1" x14ac:dyDescent="0.15">
      <c r="A17" s="3" t="s">
        <v>18</v>
      </c>
      <c r="B17" s="3" t="s">
        <v>26</v>
      </c>
      <c r="C17" s="3" t="s">
        <v>28</v>
      </c>
      <c r="D17" s="3" t="s">
        <v>18</v>
      </c>
      <c r="E17" s="3">
        <v>3773.1631321014452</v>
      </c>
    </row>
    <row r="18" spans="1:5" ht="14.25" customHeight="1" x14ac:dyDescent="0.15">
      <c r="A18" s="3" t="s">
        <v>21</v>
      </c>
      <c r="B18" s="3" t="s">
        <v>26</v>
      </c>
      <c r="C18" s="3" t="s">
        <v>28</v>
      </c>
      <c r="D18" s="3" t="s">
        <v>21</v>
      </c>
      <c r="E18" s="3">
        <v>3313.4612179123019</v>
      </c>
    </row>
    <row r="19" spans="1:5" ht="14.25" customHeight="1" x14ac:dyDescent="0.15">
      <c r="A19" s="3" t="s">
        <v>56</v>
      </c>
      <c r="B19" s="3" t="s">
        <v>72</v>
      </c>
      <c r="C19" s="3" t="s">
        <v>73</v>
      </c>
      <c r="D19" s="3" t="s">
        <v>56</v>
      </c>
      <c r="E19" s="3">
        <v>2898.9677473565698</v>
      </c>
    </row>
    <row r="20" spans="1:5" ht="14.25" customHeight="1" x14ac:dyDescent="0.15">
      <c r="A20" s="3" t="s">
        <v>59</v>
      </c>
      <c r="B20" s="3" t="s">
        <v>72</v>
      </c>
      <c r="C20" s="3" t="s">
        <v>73</v>
      </c>
      <c r="D20" s="3" t="s">
        <v>59</v>
      </c>
      <c r="E20" s="3">
        <v>2646.6756798764318</v>
      </c>
    </row>
    <row r="21" spans="1:5" ht="14.25" customHeight="1" x14ac:dyDescent="0.15">
      <c r="A21" s="3" t="s">
        <v>13</v>
      </c>
      <c r="B21" s="3" t="s">
        <v>26</v>
      </c>
      <c r="C21" s="3" t="s">
        <v>27</v>
      </c>
      <c r="D21" s="3" t="s">
        <v>13</v>
      </c>
      <c r="E21" s="3">
        <v>3774.932642928954</v>
      </c>
    </row>
    <row r="22" spans="1:5" ht="14.25" customHeight="1" x14ac:dyDescent="0.15">
      <c r="A22" s="3" t="s">
        <v>56</v>
      </c>
      <c r="B22" s="3" t="s">
        <v>75</v>
      </c>
      <c r="C22" s="3" t="s">
        <v>77</v>
      </c>
      <c r="D22" s="3" t="s">
        <v>56</v>
      </c>
      <c r="E22" s="3">
        <v>1296.2581642616328</v>
      </c>
    </row>
    <row r="23" spans="1:5" ht="14.25" customHeight="1" x14ac:dyDescent="0.15">
      <c r="A23" s="3" t="s">
        <v>62</v>
      </c>
      <c r="B23" s="3" t="s">
        <v>75</v>
      </c>
      <c r="C23" s="3" t="s">
        <v>77</v>
      </c>
      <c r="D23" s="3" t="s">
        <v>62</v>
      </c>
      <c r="E23" s="3">
        <v>1231.70209870343</v>
      </c>
    </row>
    <row r="24" spans="1:5" ht="14.25" customHeight="1" x14ac:dyDescent="0.15">
      <c r="A24" s="3" t="s">
        <v>13</v>
      </c>
      <c r="B24" s="3" t="s">
        <v>42</v>
      </c>
      <c r="C24" s="3" t="s">
        <v>44</v>
      </c>
      <c r="D24" s="3" t="s">
        <v>13</v>
      </c>
      <c r="E24" s="3">
        <v>2217.6424606097189</v>
      </c>
    </row>
    <row r="25" spans="1:5" ht="14.25" customHeight="1" x14ac:dyDescent="0.15">
      <c r="A25" s="3" t="s">
        <v>20</v>
      </c>
      <c r="B25" s="3" t="s">
        <v>42</v>
      </c>
      <c r="C25" s="3" t="s">
        <v>44</v>
      </c>
      <c r="D25" s="3" t="s">
        <v>20</v>
      </c>
      <c r="E25" s="3">
        <v>1703.0405694365113</v>
      </c>
    </row>
    <row r="26" spans="1:5" ht="14.25" customHeight="1" x14ac:dyDescent="0.15">
      <c r="A26" s="3" t="s">
        <v>22</v>
      </c>
      <c r="B26" s="3" t="s">
        <v>42</v>
      </c>
      <c r="C26" s="3" t="s">
        <v>44</v>
      </c>
      <c r="D26" s="3" t="s">
        <v>22</v>
      </c>
      <c r="E26" s="3">
        <v>1659.116205073183</v>
      </c>
    </row>
    <row r="27" spans="1:5" ht="14.25" customHeight="1" x14ac:dyDescent="0.15">
      <c r="A27" s="3" t="s">
        <v>58</v>
      </c>
      <c r="B27" s="3" t="s">
        <v>26</v>
      </c>
      <c r="C27" s="3" t="s">
        <v>64</v>
      </c>
      <c r="D27" s="3" t="s">
        <v>58</v>
      </c>
      <c r="E27" s="3">
        <v>4965.8846910232569</v>
      </c>
    </row>
    <row r="28" spans="1:5" ht="14.25" customHeight="1" x14ac:dyDescent="0.15">
      <c r="A28" s="3" t="s">
        <v>59</v>
      </c>
      <c r="B28" s="3" t="s">
        <v>26</v>
      </c>
      <c r="C28" s="3" t="s">
        <v>65</v>
      </c>
      <c r="D28" s="3" t="s">
        <v>59</v>
      </c>
      <c r="E28" s="3">
        <v>4200.5773043984345</v>
      </c>
    </row>
    <row r="29" spans="1:5" ht="14.25" customHeight="1" x14ac:dyDescent="0.15">
      <c r="A29" s="3" t="s">
        <v>20</v>
      </c>
      <c r="B29" s="3" t="s">
        <v>46</v>
      </c>
      <c r="C29" s="3" t="s">
        <v>50</v>
      </c>
      <c r="D29" s="3" t="s">
        <v>20</v>
      </c>
      <c r="E29" s="3">
        <v>1882.57753227074</v>
      </c>
    </row>
    <row r="30" spans="1:5" ht="14.25" customHeight="1" x14ac:dyDescent="0.15">
      <c r="A30" s="3" t="s">
        <v>22</v>
      </c>
      <c r="B30" s="3" t="s">
        <v>26</v>
      </c>
      <c r="C30" s="3" t="s">
        <v>30</v>
      </c>
      <c r="D30" s="3" t="s">
        <v>22</v>
      </c>
      <c r="E30" s="3">
        <v>3180.6556295210607</v>
      </c>
    </row>
    <row r="31" spans="1:5" ht="14.25" customHeight="1" x14ac:dyDescent="0.15">
      <c r="A31" s="3" t="s">
        <v>62</v>
      </c>
      <c r="B31" s="3" t="s">
        <v>26</v>
      </c>
      <c r="C31" s="3" t="s">
        <v>30</v>
      </c>
      <c r="D31" s="3" t="s">
        <v>62</v>
      </c>
      <c r="E31" s="3">
        <v>4482.8009922492847</v>
      </c>
    </row>
    <row r="32" spans="1:5" ht="14.25" customHeight="1" x14ac:dyDescent="0.15">
      <c r="A32" s="3" t="s">
        <v>13</v>
      </c>
      <c r="B32" s="3" t="s">
        <v>51</v>
      </c>
      <c r="C32" s="3" t="s">
        <v>54</v>
      </c>
      <c r="D32" s="3" t="s">
        <v>13</v>
      </c>
      <c r="E32" s="3">
        <v>2067.29</v>
      </c>
    </row>
    <row r="33" spans="1:5" ht="14.25" customHeight="1" x14ac:dyDescent="0.15">
      <c r="A33" s="3" t="s">
        <v>24</v>
      </c>
      <c r="B33" s="3" t="s">
        <v>51</v>
      </c>
      <c r="C33" s="3" t="s">
        <v>54</v>
      </c>
      <c r="D33" s="3" t="s">
        <v>24</v>
      </c>
      <c r="E33" s="3">
        <v>1732.7385348334883</v>
      </c>
    </row>
    <row r="34" spans="1:5" ht="14.25" customHeight="1" x14ac:dyDescent="0.15">
      <c r="A34" s="3" t="s">
        <v>22</v>
      </c>
      <c r="B34" s="3" t="s">
        <v>51</v>
      </c>
      <c r="C34" s="3" t="s">
        <v>54</v>
      </c>
      <c r="D34" s="3" t="s">
        <v>22</v>
      </c>
      <c r="E34" s="3">
        <v>1650.8924066512066</v>
      </c>
    </row>
    <row r="35" spans="1:5" ht="14.25" customHeight="1" x14ac:dyDescent="0.15">
      <c r="A35" s="3" t="s">
        <v>58</v>
      </c>
      <c r="B35" s="3" t="s">
        <v>68</v>
      </c>
      <c r="C35" s="3" t="s">
        <v>69</v>
      </c>
      <c r="D35" s="3" t="s">
        <v>58</v>
      </c>
      <c r="E35" s="3">
        <v>2851.6718577686593</v>
      </c>
    </row>
    <row r="36" spans="1:5" ht="14.25" customHeight="1" x14ac:dyDescent="0.15">
      <c r="A36" s="3" t="s">
        <v>59</v>
      </c>
      <c r="B36" s="3" t="s">
        <v>68</v>
      </c>
      <c r="C36" s="3" t="s">
        <v>69</v>
      </c>
      <c r="D36" s="3" t="s">
        <v>59</v>
      </c>
      <c r="E36" s="3">
        <v>2641.9349157873858</v>
      </c>
    </row>
    <row r="37" spans="1:5" ht="14.25" customHeight="1" x14ac:dyDescent="0.15">
      <c r="A37" s="3" t="s">
        <v>62</v>
      </c>
      <c r="B37" s="3" t="s">
        <v>68</v>
      </c>
      <c r="C37" s="3" t="s">
        <v>71</v>
      </c>
      <c r="D37" s="3" t="s">
        <v>62</v>
      </c>
      <c r="E37" s="3">
        <v>2655.7476705943845</v>
      </c>
    </row>
    <row r="38" spans="1:5" ht="14.25" customHeight="1" x14ac:dyDescent="0.15">
      <c r="A38" s="3" t="s">
        <v>36</v>
      </c>
      <c r="B38" s="3" t="s">
        <v>34</v>
      </c>
      <c r="C38" s="3" t="s">
        <v>37</v>
      </c>
      <c r="D38" s="3" t="s">
        <v>36</v>
      </c>
      <c r="E38" s="3">
        <v>2814.6332516304465</v>
      </c>
    </row>
    <row r="39" spans="1:5" ht="14.25" customHeight="1" x14ac:dyDescent="0.15">
      <c r="A39" s="3" t="s">
        <v>21</v>
      </c>
      <c r="B39" s="3" t="s">
        <v>34</v>
      </c>
      <c r="C39" s="3" t="s">
        <v>37</v>
      </c>
      <c r="D39" s="3" t="s">
        <v>21</v>
      </c>
      <c r="E39" s="3">
        <v>1904.3</v>
      </c>
    </row>
    <row r="40" spans="1:5" ht="14.25" customHeight="1" x14ac:dyDescent="0.15">
      <c r="A40" s="3" t="s">
        <v>22</v>
      </c>
      <c r="B40" s="3" t="s">
        <v>14</v>
      </c>
      <c r="C40" s="3" t="s">
        <v>23</v>
      </c>
      <c r="D40" s="3" t="s">
        <v>22</v>
      </c>
      <c r="E40" s="3">
        <v>1107.7247585312105</v>
      </c>
    </row>
    <row r="41" spans="1:5" ht="14.25" customHeight="1" x14ac:dyDescent="0.15">
      <c r="A41" s="3" t="s">
        <v>58</v>
      </c>
      <c r="B41" s="3" t="s">
        <v>14</v>
      </c>
      <c r="C41" s="3" t="s">
        <v>23</v>
      </c>
      <c r="D41" s="3" t="s">
        <v>58</v>
      </c>
      <c r="E41" s="3">
        <v>1624.2618076598364</v>
      </c>
    </row>
    <row r="42" spans="1:5" ht="14.25" customHeight="1" x14ac:dyDescent="0.15">
      <c r="A42" s="3" t="s">
        <v>16</v>
      </c>
      <c r="B42" s="3" t="s">
        <v>51</v>
      </c>
      <c r="C42" s="3" t="s">
        <v>52</v>
      </c>
      <c r="D42" s="3" t="s">
        <v>16</v>
      </c>
      <c r="E42" s="3">
        <v>2246.5220011671072</v>
      </c>
    </row>
    <row r="43" spans="1:5" ht="14.25" customHeight="1" x14ac:dyDescent="0.15">
      <c r="A43" s="3" t="s">
        <v>21</v>
      </c>
      <c r="B43" s="3" t="s">
        <v>51</v>
      </c>
      <c r="C43" s="3" t="s">
        <v>52</v>
      </c>
      <c r="D43" s="3" t="s">
        <v>21</v>
      </c>
      <c r="E43" s="3">
        <v>1839.3777177979962</v>
      </c>
    </row>
    <row r="44" spans="1:5" ht="14.25" customHeight="1" x14ac:dyDescent="0.15">
      <c r="A44" s="3" t="s">
        <v>24</v>
      </c>
      <c r="B44" s="3" t="s">
        <v>42</v>
      </c>
      <c r="C44" s="3" t="s">
        <v>45</v>
      </c>
      <c r="D44" s="3" t="s">
        <v>24</v>
      </c>
      <c r="E44" s="3">
        <v>1753.9370551273512</v>
      </c>
    </row>
    <row r="45" spans="1:5" ht="14.25" customHeight="1" x14ac:dyDescent="0.15">
      <c r="A45" s="3" t="s">
        <v>21</v>
      </c>
      <c r="B45" s="3" t="s">
        <v>42</v>
      </c>
      <c r="C45" s="3" t="s">
        <v>45</v>
      </c>
      <c r="D45" s="3" t="s">
        <v>21</v>
      </c>
      <c r="E45" s="3">
        <v>1710.496470611238</v>
      </c>
    </row>
    <row r="46" spans="1:5" ht="14.25" customHeight="1" x14ac:dyDescent="0.15">
      <c r="A46" s="3" t="s">
        <v>33</v>
      </c>
      <c r="B46" s="3" t="s">
        <v>34</v>
      </c>
      <c r="C46" s="3" t="s">
        <v>35</v>
      </c>
      <c r="D46" s="3" t="s">
        <v>33</v>
      </c>
      <c r="E46" s="3">
        <v>2377.3442039387919</v>
      </c>
    </row>
    <row r="47" spans="1:5" ht="14.25" customHeight="1" x14ac:dyDescent="0.15">
      <c r="A47" s="3" t="s">
        <v>59</v>
      </c>
      <c r="B47" s="3" t="s">
        <v>34</v>
      </c>
      <c r="C47" s="3" t="s">
        <v>35</v>
      </c>
      <c r="D47" s="3" t="s">
        <v>59</v>
      </c>
      <c r="E47" s="3">
        <v>3026.9407662546055</v>
      </c>
    </row>
    <row r="48" spans="1:5" ht="14.25" customHeight="1" x14ac:dyDescent="0.15">
      <c r="A48" s="3" t="s">
        <v>16</v>
      </c>
      <c r="B48" s="3" t="s">
        <v>14</v>
      </c>
      <c r="C48" s="3" t="s">
        <v>17</v>
      </c>
      <c r="D48" s="3" t="s">
        <v>16</v>
      </c>
      <c r="E48" s="3">
        <v>1184.7284869079763</v>
      </c>
    </row>
    <row r="49" spans="1:5" ht="14.25" customHeight="1" x14ac:dyDescent="0.15">
      <c r="A49" s="3" t="s">
        <v>21</v>
      </c>
      <c r="B49" s="3" t="s">
        <v>14</v>
      </c>
      <c r="C49" s="3" t="s">
        <v>17</v>
      </c>
      <c r="D49" s="3" t="s">
        <v>21</v>
      </c>
      <c r="E49" s="3">
        <v>1109.2</v>
      </c>
    </row>
    <row r="50" spans="1:5" ht="14.25" customHeight="1" x14ac:dyDescent="0.15">
      <c r="A50" s="3" t="s">
        <v>16</v>
      </c>
      <c r="B50" s="3" t="s">
        <v>26</v>
      </c>
      <c r="C50" s="3" t="s">
        <v>29</v>
      </c>
      <c r="D50" s="3" t="s">
        <v>16</v>
      </c>
      <c r="E50" s="3">
        <v>3767.7899563098799</v>
      </c>
    </row>
    <row r="51" spans="1:5" ht="14.25" customHeight="1" x14ac:dyDescent="0.15">
      <c r="A51" s="3" t="s">
        <v>56</v>
      </c>
      <c r="B51" s="3" t="s">
        <v>68</v>
      </c>
      <c r="C51" s="3" t="s">
        <v>70</v>
      </c>
      <c r="D51" s="3" t="s">
        <v>56</v>
      </c>
      <c r="E51" s="3">
        <v>2827.0822974378029</v>
      </c>
    </row>
    <row r="52" spans="1:5" ht="14.25" customHeight="1" x14ac:dyDescent="0.15">
      <c r="A52" s="3" t="s">
        <v>61</v>
      </c>
      <c r="B52" s="3" t="s">
        <v>68</v>
      </c>
      <c r="C52" s="3" t="s">
        <v>70</v>
      </c>
      <c r="D52" s="3" t="s">
        <v>61</v>
      </c>
      <c r="E52" s="3">
        <v>2623.56</v>
      </c>
    </row>
    <row r="53" spans="1:5" ht="14.25" customHeight="1" x14ac:dyDescent="0.15">
      <c r="A53" s="3" t="s">
        <v>20</v>
      </c>
      <c r="B53" s="3" t="s">
        <v>26</v>
      </c>
      <c r="C53" s="3" t="s">
        <v>32</v>
      </c>
      <c r="D53" s="3" t="s">
        <v>20</v>
      </c>
      <c r="E53" s="3">
        <v>3083.5</v>
      </c>
    </row>
    <row r="54" spans="1:5" ht="14.25" customHeight="1" x14ac:dyDescent="0.15">
      <c r="A54" s="3" t="s">
        <v>56</v>
      </c>
      <c r="B54" s="3" t="s">
        <v>14</v>
      </c>
      <c r="C54" s="3" t="s">
        <v>57</v>
      </c>
      <c r="D54" s="3" t="s">
        <v>56</v>
      </c>
      <c r="E54" s="3">
        <v>1640.1572711025706</v>
      </c>
    </row>
    <row r="55" spans="1:5" ht="14.25" customHeight="1" x14ac:dyDescent="0.15">
      <c r="A55" s="3" t="s">
        <v>62</v>
      </c>
      <c r="B55" s="3" t="s">
        <v>14</v>
      </c>
      <c r="C55" s="3" t="s">
        <v>57</v>
      </c>
      <c r="D55" s="3" t="s">
        <v>62</v>
      </c>
      <c r="E55" s="3">
        <v>1572.5189823587898</v>
      </c>
    </row>
    <row r="56" spans="1:5" ht="14.25" customHeight="1" x14ac:dyDescent="0.15">
      <c r="A56" s="3" t="s">
        <v>18</v>
      </c>
      <c r="B56" s="3" t="s">
        <v>46</v>
      </c>
      <c r="C56" s="3" t="s">
        <v>49</v>
      </c>
      <c r="D56" s="3" t="s">
        <v>18</v>
      </c>
      <c r="E56" s="3">
        <v>2074.8464881932719</v>
      </c>
    </row>
    <row r="57" spans="1:5" ht="14.25" customHeight="1" x14ac:dyDescent="0.15">
      <c r="A57" s="3" t="s">
        <v>21</v>
      </c>
      <c r="B57" s="3" t="s">
        <v>46</v>
      </c>
      <c r="C57" s="3" t="s">
        <v>49</v>
      </c>
      <c r="D57" s="3" t="s">
        <v>21</v>
      </c>
      <c r="E57" s="3">
        <v>1800.45</v>
      </c>
    </row>
    <row r="58" spans="1:5" ht="14.25" customHeight="1" x14ac:dyDescent="0.15">
      <c r="A58" s="3" t="s">
        <v>56</v>
      </c>
      <c r="B58" s="3" t="s">
        <v>26</v>
      </c>
      <c r="C58" s="3" t="s">
        <v>63</v>
      </c>
      <c r="D58" s="3" t="s">
        <v>56</v>
      </c>
      <c r="E58" s="3">
        <v>5596.2131679031263</v>
      </c>
    </row>
    <row r="59" spans="1:5" ht="14.25" customHeight="1" x14ac:dyDescent="0.15">
      <c r="A59" s="3" t="s">
        <v>61</v>
      </c>
      <c r="B59" s="3" t="s">
        <v>26</v>
      </c>
      <c r="C59" s="3" t="s">
        <v>63</v>
      </c>
      <c r="D59" s="3" t="s">
        <v>61</v>
      </c>
      <c r="E59" s="3">
        <v>4754.5200000000004</v>
      </c>
    </row>
    <row r="60" spans="1:5" ht="14.25" customHeight="1" x14ac:dyDescent="0.15">
      <c r="A60" s="3" t="s">
        <v>18</v>
      </c>
      <c r="B60" s="3" t="s">
        <v>14</v>
      </c>
      <c r="C60" s="3" t="s">
        <v>19</v>
      </c>
      <c r="D60" s="3" t="s">
        <v>18</v>
      </c>
      <c r="E60" s="3">
        <v>1174.9467465682333</v>
      </c>
    </row>
    <row r="61" spans="1:5" ht="14.25" customHeight="1" x14ac:dyDescent="0.15">
      <c r="A61" s="3" t="s">
        <v>24</v>
      </c>
      <c r="B61" s="3" t="s">
        <v>14</v>
      </c>
      <c r="C61" s="3" t="s">
        <v>19</v>
      </c>
      <c r="D61" s="3" t="s">
        <v>24</v>
      </c>
      <c r="E61" s="3">
        <v>1100.8884115485318</v>
      </c>
    </row>
    <row r="62" spans="1:5" ht="14.25" customHeight="1" x14ac:dyDescent="0.15">
      <c r="A62" s="3" t="s">
        <v>58</v>
      </c>
      <c r="B62" s="3" t="s">
        <v>34</v>
      </c>
      <c r="C62" s="3" t="s">
        <v>66</v>
      </c>
      <c r="D62" s="3" t="s">
        <v>58</v>
      </c>
      <c r="E62" s="3">
        <v>3498.71</v>
      </c>
    </row>
    <row r="63" spans="1:5" ht="14.25" customHeight="1" x14ac:dyDescent="0.15">
      <c r="A63" s="3" t="s">
        <v>61</v>
      </c>
      <c r="B63" s="3" t="s">
        <v>34</v>
      </c>
      <c r="C63" s="3" t="s">
        <v>66</v>
      </c>
      <c r="D63" s="3" t="s">
        <v>61</v>
      </c>
      <c r="E63" s="3">
        <v>2920.89</v>
      </c>
    </row>
    <row r="64" spans="1:5" ht="14.25" customHeight="1" x14ac:dyDescent="0.15">
      <c r="A64" s="3" t="s">
        <v>58</v>
      </c>
      <c r="B64" s="3" t="s">
        <v>72</v>
      </c>
      <c r="C64" s="3" t="s">
        <v>74</v>
      </c>
      <c r="D64" s="3" t="s">
        <v>58</v>
      </c>
      <c r="E64" s="3">
        <v>2737.5549865180569</v>
      </c>
    </row>
    <row r="65" spans="1:5" ht="14.25" customHeight="1" x14ac:dyDescent="0.15">
      <c r="A65" s="3" t="s">
        <v>61</v>
      </c>
      <c r="B65" s="3" t="s">
        <v>72</v>
      </c>
      <c r="C65" s="3" t="s">
        <v>74</v>
      </c>
      <c r="D65" s="3" t="s">
        <v>61</v>
      </c>
      <c r="E65" s="3">
        <v>2669.5110546205556</v>
      </c>
    </row>
    <row r="66" spans="1:5" ht="14.25" customHeight="1" x14ac:dyDescent="0.15">
      <c r="A66" s="3" t="s">
        <v>62</v>
      </c>
      <c r="B66" s="3" t="s">
        <v>72</v>
      </c>
      <c r="C66" s="3" t="s">
        <v>74</v>
      </c>
      <c r="D66" s="3" t="s">
        <v>62</v>
      </c>
      <c r="E66" s="3">
        <v>2647.29</v>
      </c>
    </row>
    <row r="67" spans="1:5" ht="14.25" customHeight="1" x14ac:dyDescent="0.15">
      <c r="A67" s="3" t="s">
        <v>13</v>
      </c>
      <c r="B67" s="3" t="s">
        <v>46</v>
      </c>
      <c r="C67" s="3" t="s">
        <v>47</v>
      </c>
      <c r="D67" s="3" t="s">
        <v>13</v>
      </c>
      <c r="E67" s="3">
        <v>2236.8939758196011</v>
      </c>
    </row>
    <row r="68" spans="1:5" ht="14.25" customHeight="1" x14ac:dyDescent="0.15">
      <c r="A68" s="3" t="s">
        <v>24</v>
      </c>
      <c r="B68" s="3" t="s">
        <v>46</v>
      </c>
      <c r="C68" s="3" t="s">
        <v>47</v>
      </c>
      <c r="D68" s="3" t="s">
        <v>24</v>
      </c>
      <c r="E68" s="3">
        <v>1784.6006631842611</v>
      </c>
    </row>
    <row r="69" spans="1:5" ht="14.25" customHeight="1" x14ac:dyDescent="0.15">
      <c r="A69" s="3" t="s">
        <v>18</v>
      </c>
      <c r="B69" s="3" t="s">
        <v>42</v>
      </c>
      <c r="C69" s="3" t="s">
        <v>43</v>
      </c>
      <c r="D69" s="3" t="s">
        <v>18</v>
      </c>
      <c r="E69" s="3">
        <v>2292.8541452587551</v>
      </c>
    </row>
    <row r="70" spans="1:5" ht="14.25" customHeight="1" x14ac:dyDescent="0.15">
      <c r="A70" s="3" t="s">
        <v>16</v>
      </c>
      <c r="B70" s="3" t="s">
        <v>42</v>
      </c>
      <c r="C70" s="3" t="s">
        <v>43</v>
      </c>
      <c r="D70" s="3" t="s">
        <v>16</v>
      </c>
      <c r="E70" s="3">
        <v>2262.9161408547975</v>
      </c>
    </row>
    <row r="71" spans="1:5" ht="14.25" customHeight="1" x14ac:dyDescent="0.15">
      <c r="A71" s="3" t="s">
        <v>24</v>
      </c>
      <c r="B71" s="3" t="s">
        <v>26</v>
      </c>
      <c r="C71" s="3" t="s">
        <v>31</v>
      </c>
      <c r="D71" s="3" t="s">
        <v>24</v>
      </c>
      <c r="E71" s="3">
        <v>3106.488557574412</v>
      </c>
    </row>
    <row r="72" spans="1:5" ht="14.25" customHeight="1" x14ac:dyDescent="0.15">
      <c r="A72" s="3" t="s">
        <v>59</v>
      </c>
      <c r="B72" s="3" t="s">
        <v>14</v>
      </c>
      <c r="C72" s="3" t="s">
        <v>60</v>
      </c>
      <c r="D72" s="3" t="s">
        <v>59</v>
      </c>
      <c r="E72" s="3">
        <v>1587.7889148762404</v>
      </c>
    </row>
    <row r="73" spans="1:5" ht="14.25" customHeight="1" x14ac:dyDescent="0.15">
      <c r="A73" s="3" t="s">
        <v>61</v>
      </c>
      <c r="B73" s="3" t="s">
        <v>14</v>
      </c>
      <c r="C73" s="3" t="s">
        <v>60</v>
      </c>
      <c r="D73" s="3" t="s">
        <v>61</v>
      </c>
      <c r="E73" s="3">
        <v>1575.29</v>
      </c>
    </row>
    <row r="74" spans="1:5" ht="14.25" customHeight="1" x14ac:dyDescent="0.15">
      <c r="A74" s="4"/>
      <c r="B74" s="4"/>
      <c r="C74" s="4"/>
      <c r="D74" s="4"/>
      <c r="E74" s="5">
        <f>SUM(E2:E73)</f>
        <v>170399.99636851103</v>
      </c>
    </row>
    <row r="75" spans="1:5" ht="14.25" customHeight="1" x14ac:dyDescent="0.15">
      <c r="A75" s="4"/>
      <c r="B75" s="4"/>
      <c r="C75" s="4"/>
      <c r="D75" s="4"/>
      <c r="E75" s="6"/>
    </row>
    <row r="76" spans="1:5" ht="14.25" customHeight="1" x14ac:dyDescent="0.15">
      <c r="A76" s="4"/>
      <c r="B76" s="4"/>
      <c r="C76" s="4"/>
      <c r="D76" s="4"/>
      <c r="E76" s="6"/>
    </row>
  </sheetData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10"/>
  <sheetViews>
    <sheetView workbookViewId="0"/>
  </sheetViews>
  <sheetFormatPr defaultColWidth="8" defaultRowHeight="14.25" x14ac:dyDescent="0.15"/>
  <cols>
    <col min="1" max="1" width="23.375" customWidth="1"/>
    <col min="8" max="8" width="18" customWidth="1"/>
    <col min="9" max="9" width="9.375" bestFit="1" customWidth="1"/>
    <col min="10" max="10" width="10.375" bestFit="1" customWidth="1"/>
    <col min="11" max="11" width="9.375" bestFit="1" customWidth="1"/>
    <col min="12" max="12" width="10.375" bestFit="1" customWidth="1"/>
  </cols>
  <sheetData>
    <row r="1" spans="1:12" ht="22.5" customHeight="1" x14ac:dyDescent="0.15">
      <c r="A1" s="106" t="s">
        <v>90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ht="14.2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14.25" customHeight="1" x14ac:dyDescent="0.15">
      <c r="A3" s="1" t="s">
        <v>13</v>
      </c>
      <c r="B3" s="1" t="s">
        <v>14</v>
      </c>
      <c r="C3" s="1">
        <v>49</v>
      </c>
      <c r="D3" s="1">
        <v>89.13</v>
      </c>
      <c r="E3" s="1">
        <v>97.085106382978694</v>
      </c>
      <c r="F3" s="1">
        <v>1.0892528484570705</v>
      </c>
      <c r="G3" s="1">
        <v>1</v>
      </c>
      <c r="H3" s="1" t="s">
        <v>15</v>
      </c>
      <c r="I3" s="1">
        <v>457.14285714285717</v>
      </c>
      <c r="J3" s="1">
        <v>522.84974747044146</v>
      </c>
      <c r="K3" s="1">
        <v>224.07487168259738</v>
      </c>
      <c r="L3" s="1">
        <v>1204.0674762958961</v>
      </c>
    </row>
    <row r="4" spans="1:12" ht="14.25" customHeight="1" x14ac:dyDescent="0.15">
      <c r="A4" s="1" t="s">
        <v>16</v>
      </c>
      <c r="B4" s="1" t="s">
        <v>14</v>
      </c>
      <c r="C4" s="1">
        <v>49</v>
      </c>
      <c r="D4" s="1">
        <v>89.13</v>
      </c>
      <c r="E4" s="1">
        <v>94.571428571428598</v>
      </c>
      <c r="F4" s="1">
        <v>1.0610504720232088</v>
      </c>
      <c r="G4" s="1">
        <v>2</v>
      </c>
      <c r="H4" s="1" t="s">
        <v>17</v>
      </c>
      <c r="I4" s="1">
        <v>457.14285714285717</v>
      </c>
      <c r="J4" s="1">
        <v>509.31238980605883</v>
      </c>
      <c r="K4" s="1">
        <v>218.27323995906011</v>
      </c>
      <c r="L4" s="1">
        <v>1184.7284869079763</v>
      </c>
    </row>
    <row r="5" spans="1:12" ht="14.25" customHeight="1" x14ac:dyDescent="0.15">
      <c r="A5" s="1" t="s">
        <v>18</v>
      </c>
      <c r="B5" s="1" t="s">
        <v>14</v>
      </c>
      <c r="C5" s="1">
        <v>50</v>
      </c>
      <c r="D5" s="1">
        <v>89.13</v>
      </c>
      <c r="E5" s="1">
        <v>93.3</v>
      </c>
      <c r="F5" s="1">
        <v>1.0467855940760686</v>
      </c>
      <c r="G5" s="1">
        <v>3</v>
      </c>
      <c r="H5" s="1" t="s">
        <v>19</v>
      </c>
      <c r="I5" s="1">
        <v>457.14285714285717</v>
      </c>
      <c r="J5" s="1">
        <v>502.46513864401345</v>
      </c>
      <c r="K5" s="1">
        <v>215.33875078136271</v>
      </c>
      <c r="L5" s="1">
        <v>1174.9467465682333</v>
      </c>
    </row>
    <row r="6" spans="1:12" ht="14.25" customHeight="1" x14ac:dyDescent="0.15">
      <c r="A6" s="1" t="s">
        <v>20</v>
      </c>
      <c r="B6" s="1" t="s">
        <v>14</v>
      </c>
      <c r="C6" s="1">
        <v>42</v>
      </c>
      <c r="D6" s="1">
        <v>89.13</v>
      </c>
      <c r="E6" s="1">
        <v>85.956521739130395</v>
      </c>
      <c r="F6" s="1">
        <v>0.96439494826803995</v>
      </c>
      <c r="G6" s="1">
        <v>4</v>
      </c>
      <c r="H6" s="1" t="s">
        <v>15</v>
      </c>
      <c r="I6" s="1">
        <v>457.14285714285717</v>
      </c>
      <c r="J6" s="1">
        <v>462.91699478037845</v>
      </c>
      <c r="K6" s="1">
        <v>198.38981792942536</v>
      </c>
      <c r="L6" s="1">
        <v>1118.4496698526609</v>
      </c>
    </row>
    <row r="7" spans="1:12" ht="14.25" customHeight="1" x14ac:dyDescent="0.15">
      <c r="A7" s="1" t="s">
        <v>21</v>
      </c>
      <c r="B7" s="1" t="s">
        <v>14</v>
      </c>
      <c r="C7" s="1">
        <v>49</v>
      </c>
      <c r="D7" s="1">
        <v>89.13</v>
      </c>
      <c r="E7" s="1">
        <v>84.755102040816297</v>
      </c>
      <c r="F7" s="1">
        <v>0.95091553955813191</v>
      </c>
      <c r="G7" s="1">
        <v>5</v>
      </c>
      <c r="H7" s="1" t="s">
        <v>17</v>
      </c>
      <c r="I7" s="1">
        <v>457.14285714285717</v>
      </c>
      <c r="J7" s="1">
        <v>456.44677489524406</v>
      </c>
      <c r="K7" s="1">
        <v>195.61691099481573</v>
      </c>
      <c r="L7" s="1">
        <v>1109.2</v>
      </c>
    </row>
    <row r="8" spans="1:12" ht="14.25" customHeight="1" x14ac:dyDescent="0.15">
      <c r="A8" s="1" t="s">
        <v>22</v>
      </c>
      <c r="B8" s="1" t="s">
        <v>14</v>
      </c>
      <c r="C8" s="1">
        <v>48</v>
      </c>
      <c r="D8" s="1">
        <v>89.13</v>
      </c>
      <c r="E8" s="1">
        <v>84.5625</v>
      </c>
      <c r="F8" s="1">
        <v>0.94875462807135647</v>
      </c>
      <c r="G8" s="1">
        <v>6</v>
      </c>
      <c r="H8" s="1" t="s">
        <v>23</v>
      </c>
      <c r="I8" s="1">
        <v>457.14285714285717</v>
      </c>
      <c r="J8" s="1">
        <v>455.40952075653149</v>
      </c>
      <c r="K8" s="1">
        <v>195.17238063182191</v>
      </c>
      <c r="L8" s="1">
        <v>1107.7247585312105</v>
      </c>
    </row>
    <row r="9" spans="1:12" ht="14.25" customHeight="1" x14ac:dyDescent="0.15">
      <c r="A9" s="1" t="s">
        <v>24</v>
      </c>
      <c r="B9" s="1" t="s">
        <v>14</v>
      </c>
      <c r="C9" s="1">
        <v>45</v>
      </c>
      <c r="D9" s="1">
        <v>89.13</v>
      </c>
      <c r="E9" s="1">
        <v>83.673913043478294</v>
      </c>
      <c r="F9" s="1">
        <v>0.93878506724423083</v>
      </c>
      <c r="G9" s="1">
        <v>7</v>
      </c>
      <c r="H9" s="1" t="s">
        <v>19</v>
      </c>
      <c r="I9" s="1">
        <v>457.14285714285717</v>
      </c>
      <c r="J9" s="1">
        <v>450.62405485828992</v>
      </c>
      <c r="K9" s="1">
        <v>193.12149954738464</v>
      </c>
      <c r="L9" s="1">
        <v>1100.8884115485318</v>
      </c>
    </row>
    <row r="10" spans="1:12" ht="14.25" customHeight="1" x14ac:dyDescent="0.15">
      <c r="A10" s="1"/>
      <c r="B10" s="1"/>
      <c r="C10" s="1"/>
      <c r="D10" s="1"/>
      <c r="E10" s="1">
        <v>623.90457177783219</v>
      </c>
      <c r="F10" s="1">
        <v>6.9999390976981068</v>
      </c>
      <c r="G10" s="1"/>
      <c r="H10" s="1"/>
      <c r="I10" s="1">
        <v>3200.0000000000005</v>
      </c>
      <c r="J10" s="1">
        <v>3360.0246212109578</v>
      </c>
      <c r="K10" s="1">
        <v>1439.9874715264677</v>
      </c>
      <c r="L10" s="1">
        <v>8000</v>
      </c>
    </row>
    <row r="11" spans="1:12" ht="14.25" customHeight="1" x14ac:dyDescent="0.15">
      <c r="A11" s="1"/>
      <c r="B11" s="1"/>
      <c r="C11" s="1"/>
      <c r="D11" s="1"/>
      <c r="E11" s="1" t="s">
        <v>25</v>
      </c>
      <c r="F11" s="1"/>
      <c r="G11" s="1"/>
      <c r="H11" s="1"/>
      <c r="I11" s="1"/>
      <c r="J11" s="1"/>
      <c r="K11" s="1"/>
      <c r="L11" s="1"/>
    </row>
    <row r="12" spans="1:12" ht="14.25" customHeight="1" x14ac:dyDescent="0.15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</row>
    <row r="13" spans="1:12" ht="14.25" customHeight="1" x14ac:dyDescent="0.15">
      <c r="A13" s="1" t="s">
        <v>13</v>
      </c>
      <c r="B13" s="1" t="s">
        <v>26</v>
      </c>
      <c r="C13" s="1">
        <v>49</v>
      </c>
      <c r="D13" s="1">
        <v>89.54</v>
      </c>
      <c r="E13" s="1">
        <v>104.61702127659601</v>
      </c>
      <c r="F13" s="1">
        <v>1.168383083276703</v>
      </c>
      <c r="G13" s="1">
        <v>1</v>
      </c>
      <c r="H13" s="1" t="s">
        <v>27</v>
      </c>
      <c r="I13" s="1">
        <v>1371.4285714285713</v>
      </c>
      <c r="J13" s="1">
        <v>1682.4447972496175</v>
      </c>
      <c r="K13" s="1">
        <v>721.05927425076527</v>
      </c>
      <c r="L13" s="1">
        <v>3774.932642928954</v>
      </c>
    </row>
    <row r="14" spans="1:12" ht="14.25" customHeight="1" x14ac:dyDescent="0.15">
      <c r="A14" s="1" t="s">
        <v>18</v>
      </c>
      <c r="B14" s="1" t="s">
        <v>26</v>
      </c>
      <c r="C14" s="1">
        <v>50</v>
      </c>
      <c r="D14" s="1">
        <v>89.54</v>
      </c>
      <c r="E14" s="1">
        <v>104.54</v>
      </c>
      <c r="F14" s="1">
        <v>1.167522894795622</v>
      </c>
      <c r="G14" s="1">
        <v>2</v>
      </c>
      <c r="H14" s="1" t="s">
        <v>28</v>
      </c>
      <c r="I14" s="1">
        <v>1371.4285714285713</v>
      </c>
      <c r="J14" s="1">
        <v>1681.2061455990045</v>
      </c>
      <c r="K14" s="1">
        <v>720.5284150738695</v>
      </c>
      <c r="L14" s="1">
        <v>3773.1631321014452</v>
      </c>
    </row>
    <row r="15" spans="1:12" ht="14.25" customHeight="1" x14ac:dyDescent="0.15">
      <c r="A15" s="1" t="s">
        <v>16</v>
      </c>
      <c r="B15" s="1" t="s">
        <v>26</v>
      </c>
      <c r="C15" s="1">
        <v>49</v>
      </c>
      <c r="D15" s="1">
        <v>89.54</v>
      </c>
      <c r="E15" s="1">
        <v>104.30612244898001</v>
      </c>
      <c r="F15" s="1">
        <v>1.1649109051706499</v>
      </c>
      <c r="G15" s="1">
        <v>3</v>
      </c>
      <c r="H15" s="1" t="s">
        <v>29</v>
      </c>
      <c r="I15" s="1">
        <v>1371.4285714285713</v>
      </c>
      <c r="J15" s="1">
        <v>1677.4449405474218</v>
      </c>
      <c r="K15" s="1">
        <v>718.91644433388672</v>
      </c>
      <c r="L15" s="1">
        <v>3767.7899563098799</v>
      </c>
    </row>
    <row r="16" spans="1:12" ht="14.25" customHeight="1" x14ac:dyDescent="0.15">
      <c r="A16" s="1" t="s">
        <v>21</v>
      </c>
      <c r="B16" s="1" t="s">
        <v>26</v>
      </c>
      <c r="C16" s="1">
        <v>49</v>
      </c>
      <c r="D16" s="1">
        <v>89.54</v>
      </c>
      <c r="E16" s="1">
        <v>84.530612244897995</v>
      </c>
      <c r="F16" s="1">
        <v>0.94405419080743791</v>
      </c>
      <c r="G16" s="1">
        <v>4</v>
      </c>
      <c r="H16" s="1" t="s">
        <v>28</v>
      </c>
      <c r="I16" s="1">
        <v>1371.4285714285713</v>
      </c>
      <c r="J16" s="1">
        <v>1359.41634587114</v>
      </c>
      <c r="K16" s="1">
        <v>582.61630061259018</v>
      </c>
      <c r="L16" s="1">
        <v>3313.4612179123019</v>
      </c>
    </row>
    <row r="17" spans="1:18" ht="14.25" customHeight="1" x14ac:dyDescent="0.15">
      <c r="A17" s="1" t="s">
        <v>22</v>
      </c>
      <c r="B17" s="1" t="s">
        <v>26</v>
      </c>
      <c r="C17" s="1">
        <v>48</v>
      </c>
      <c r="D17" s="1">
        <v>89.54</v>
      </c>
      <c r="E17" s="1">
        <v>78.75</v>
      </c>
      <c r="F17" s="1">
        <v>0.87949519767701578</v>
      </c>
      <c r="G17" s="1">
        <v>5</v>
      </c>
      <c r="H17" s="1" t="s">
        <v>30</v>
      </c>
      <c r="I17" s="1">
        <v>1371.4285714285713</v>
      </c>
      <c r="J17" s="1">
        <v>1266.4528789546739</v>
      </c>
      <c r="K17" s="1">
        <v>542.77417913781539</v>
      </c>
      <c r="L17" s="1">
        <v>3180.6556295210607</v>
      </c>
    </row>
    <row r="18" spans="1:18" ht="14.25" customHeight="1" x14ac:dyDescent="0.15">
      <c r="A18" s="1" t="s">
        <v>24</v>
      </c>
      <c r="B18" s="1" t="s">
        <v>26</v>
      </c>
      <c r="C18" s="1">
        <v>45</v>
      </c>
      <c r="D18" s="1">
        <v>89.54</v>
      </c>
      <c r="E18" s="1">
        <v>75.521739130434796</v>
      </c>
      <c r="F18" s="1">
        <v>0.84344135727534941</v>
      </c>
      <c r="G18" s="1">
        <v>6</v>
      </c>
      <c r="H18" s="1" t="s">
        <v>31</v>
      </c>
      <c r="I18" s="1">
        <v>1371.4285714285713</v>
      </c>
      <c r="J18" s="1">
        <v>1214.5361770844825</v>
      </c>
      <c r="K18" s="1">
        <v>520.52380906135852</v>
      </c>
      <c r="L18" s="1">
        <v>3106.488557574412</v>
      </c>
      <c r="R18" t="s">
        <v>25</v>
      </c>
    </row>
    <row r="19" spans="1:18" ht="14.25" customHeight="1" x14ac:dyDescent="0.15">
      <c r="A19" s="1" t="s">
        <v>20</v>
      </c>
      <c r="B19" s="1" t="s">
        <v>26</v>
      </c>
      <c r="C19" s="1">
        <v>42</v>
      </c>
      <c r="D19" s="1">
        <v>89.54</v>
      </c>
      <c r="E19" s="1">
        <v>74.521739130434796</v>
      </c>
      <c r="F19" s="1">
        <v>0.83227316428897469</v>
      </c>
      <c r="G19" s="1">
        <v>7</v>
      </c>
      <c r="H19" s="1" t="s">
        <v>32</v>
      </c>
      <c r="I19" s="1">
        <v>1371.4285714285713</v>
      </c>
      <c r="J19" s="1">
        <v>1198.4542357644232</v>
      </c>
      <c r="K19" s="1">
        <v>513.63143853262432</v>
      </c>
      <c r="L19" s="1">
        <v>3083.5</v>
      </c>
    </row>
    <row r="20" spans="1:18" ht="14.25" customHeight="1" x14ac:dyDescent="0.15">
      <c r="A20" s="1"/>
      <c r="B20" s="1"/>
      <c r="C20" s="1"/>
      <c r="D20" s="1"/>
      <c r="E20" s="1">
        <v>626.78723423134363</v>
      </c>
      <c r="F20" s="1">
        <v>7.0000807932917528</v>
      </c>
      <c r="G20" s="1"/>
      <c r="H20" s="1"/>
      <c r="I20" s="1">
        <v>9599.9999999999982</v>
      </c>
      <c r="J20" s="1">
        <v>10079.955521070762</v>
      </c>
      <c r="K20" s="1">
        <v>4320.0498610029099</v>
      </c>
      <c r="L20" s="1">
        <v>24000</v>
      </c>
    </row>
    <row r="21" spans="1:18" ht="14.25" customHeight="1" x14ac:dyDescent="0.15">
      <c r="A21" s="1"/>
      <c r="B21" s="1"/>
      <c r="C21" s="1"/>
      <c r="D21" s="1"/>
      <c r="E21" s="1" t="s">
        <v>25</v>
      </c>
      <c r="F21" s="1"/>
      <c r="G21" s="1"/>
      <c r="H21" s="1"/>
      <c r="I21" s="1"/>
      <c r="J21" s="1"/>
      <c r="K21" s="1"/>
      <c r="L21" s="1"/>
    </row>
    <row r="22" spans="1:18" ht="14.25" customHeight="1" x14ac:dyDescent="0.15">
      <c r="A22" s="1" t="s">
        <v>1</v>
      </c>
      <c r="B22" s="1" t="s">
        <v>2</v>
      </c>
      <c r="C22" s="1" t="s">
        <v>3</v>
      </c>
      <c r="D22" s="1" t="s">
        <v>4</v>
      </c>
      <c r="E22" s="1" t="s">
        <v>5</v>
      </c>
      <c r="F22" s="1" t="s">
        <v>6</v>
      </c>
      <c r="G22" s="1" t="s">
        <v>7</v>
      </c>
      <c r="H22" s="1" t="s">
        <v>8</v>
      </c>
      <c r="I22" s="1" t="s">
        <v>9</v>
      </c>
      <c r="J22" s="1" t="s">
        <v>10</v>
      </c>
      <c r="K22" s="1" t="s">
        <v>11</v>
      </c>
      <c r="L22" s="1" t="s">
        <v>12</v>
      </c>
    </row>
    <row r="23" spans="1:18" ht="14.25" customHeight="1" x14ac:dyDescent="0.15">
      <c r="A23" s="1" t="s">
        <v>33</v>
      </c>
      <c r="B23" s="1" t="s">
        <v>34</v>
      </c>
      <c r="C23" s="1">
        <v>49</v>
      </c>
      <c r="D23" s="1">
        <v>74.42</v>
      </c>
      <c r="E23" s="1">
        <v>79.06</v>
      </c>
      <c r="F23" s="1">
        <v>1.0623488309594196</v>
      </c>
      <c r="G23" s="1">
        <v>1</v>
      </c>
      <c r="H23" s="1" t="s">
        <v>35</v>
      </c>
      <c r="I23" s="1">
        <v>914.28571428571433</v>
      </c>
      <c r="J23" s="1">
        <v>1024.140643071941</v>
      </c>
      <c r="K23" s="1">
        <v>438.91784658113653</v>
      </c>
      <c r="L23" s="1">
        <v>2377.3442039387919</v>
      </c>
    </row>
    <row r="24" spans="1:18" ht="14.25" customHeight="1" x14ac:dyDescent="0.15">
      <c r="A24" s="1" t="s">
        <v>36</v>
      </c>
      <c r="B24" s="1" t="s">
        <v>34</v>
      </c>
      <c r="C24" s="1">
        <v>50</v>
      </c>
      <c r="D24" s="1">
        <v>74.42</v>
      </c>
      <c r="E24" s="1">
        <v>102.69</v>
      </c>
      <c r="F24" s="1">
        <v>1.3798710024187046</v>
      </c>
      <c r="G24" s="1">
        <v>2</v>
      </c>
      <c r="H24" s="1" t="s">
        <v>37</v>
      </c>
      <c r="I24" s="1">
        <v>914.28571428571433</v>
      </c>
      <c r="J24" s="1">
        <v>1330.2428868841084</v>
      </c>
      <c r="K24" s="1">
        <v>570.1046504606237</v>
      </c>
      <c r="L24" s="1">
        <v>2814.6332516304465</v>
      </c>
    </row>
    <row r="25" spans="1:18" ht="14.25" customHeight="1" x14ac:dyDescent="0.15">
      <c r="A25" s="1" t="s">
        <v>38</v>
      </c>
      <c r="B25" s="1" t="s">
        <v>34</v>
      </c>
      <c r="C25" s="1">
        <v>49</v>
      </c>
      <c r="D25" s="1">
        <v>74.42</v>
      </c>
      <c r="E25" s="1">
        <v>103.23</v>
      </c>
      <c r="F25" s="1">
        <v>1.3871271163665682</v>
      </c>
      <c r="G25" s="1">
        <v>3</v>
      </c>
      <c r="H25" s="1" t="s">
        <v>39</v>
      </c>
      <c r="I25" s="1">
        <v>914.28571428571433</v>
      </c>
      <c r="J25" s="1">
        <v>1337.2380291464262</v>
      </c>
      <c r="K25" s="1">
        <v>573.10257149722645</v>
      </c>
      <c r="L25" s="1">
        <v>2824.6263149293673</v>
      </c>
    </row>
    <row r="26" spans="1:18" ht="14.25" customHeight="1" x14ac:dyDescent="0.15">
      <c r="A26" s="1" t="s">
        <v>20</v>
      </c>
      <c r="B26" s="1" t="s">
        <v>34</v>
      </c>
      <c r="C26" s="1">
        <v>42</v>
      </c>
      <c r="D26" s="1">
        <v>74.42</v>
      </c>
      <c r="E26" s="1">
        <v>68.108695652173907</v>
      </c>
      <c r="F26" s="1">
        <v>0.91519343794912533</v>
      </c>
      <c r="G26" s="1">
        <v>4</v>
      </c>
      <c r="H26" s="1" t="s">
        <v>40</v>
      </c>
      <c r="I26" s="1">
        <v>914.28571428571433</v>
      </c>
      <c r="J26" s="1">
        <v>882.27780627382356</v>
      </c>
      <c r="K26" s="1">
        <v>378.11942865041976</v>
      </c>
      <c r="L26" s="1">
        <v>2174.6829492099578</v>
      </c>
    </row>
    <row r="27" spans="1:18" ht="14.25" customHeight="1" x14ac:dyDescent="0.15">
      <c r="A27" s="1" t="s">
        <v>22</v>
      </c>
      <c r="B27" s="1" t="s">
        <v>34</v>
      </c>
      <c r="C27" s="1">
        <v>48</v>
      </c>
      <c r="D27" s="1">
        <v>74.42</v>
      </c>
      <c r="E27" s="1">
        <v>56.7604166666667</v>
      </c>
      <c r="F27" s="1">
        <v>0.76270379826211632</v>
      </c>
      <c r="G27" s="1">
        <v>5</v>
      </c>
      <c r="H27" s="1" t="s">
        <v>41</v>
      </c>
      <c r="I27" s="1">
        <v>914.28571428571433</v>
      </c>
      <c r="J27" s="1">
        <v>735.27257305883313</v>
      </c>
      <c r="K27" s="1">
        <v>315.11712439136602</v>
      </c>
      <c r="L27" s="1">
        <v>1964.6754117359133</v>
      </c>
    </row>
    <row r="28" spans="1:18" ht="14.25" customHeight="1" x14ac:dyDescent="0.15">
      <c r="A28" s="1" t="s">
        <v>24</v>
      </c>
      <c r="B28" s="1" t="s">
        <v>34</v>
      </c>
      <c r="C28" s="1">
        <v>45</v>
      </c>
      <c r="D28" s="1">
        <v>74.42</v>
      </c>
      <c r="E28" s="1">
        <v>55.413043478260903</v>
      </c>
      <c r="F28" s="1">
        <v>0.74459881051143373</v>
      </c>
      <c r="G28" s="1">
        <v>6</v>
      </c>
      <c r="H28" s="1" t="s">
        <v>39</v>
      </c>
      <c r="I28" s="1">
        <v>914.28571428571433</v>
      </c>
      <c r="J28" s="1">
        <v>717.81874503414542</v>
      </c>
      <c r="K28" s="1">
        <v>307.63690508455812</v>
      </c>
      <c r="L28" s="1">
        <v>1939.7413644044179</v>
      </c>
    </row>
    <row r="29" spans="1:18" ht="14.25" customHeight="1" x14ac:dyDescent="0.15">
      <c r="A29" s="1" t="s">
        <v>21</v>
      </c>
      <c r="B29" s="1" t="s">
        <v>34</v>
      </c>
      <c r="C29" s="1">
        <v>49</v>
      </c>
      <c r="D29" s="1">
        <v>74.42</v>
      </c>
      <c r="E29" s="1">
        <v>53.5</v>
      </c>
      <c r="F29" s="1">
        <v>0.71889277076054825</v>
      </c>
      <c r="G29" s="1">
        <v>7</v>
      </c>
      <c r="H29" s="1" t="s">
        <v>37</v>
      </c>
      <c r="I29" s="1">
        <v>914.28571428571433</v>
      </c>
      <c r="J29" s="1">
        <v>693.03724265556332</v>
      </c>
      <c r="K29" s="1">
        <v>297.01625084860621</v>
      </c>
      <c r="L29" s="1">
        <v>1904.3</v>
      </c>
    </row>
    <row r="30" spans="1:18" ht="14.25" customHeight="1" x14ac:dyDescent="0.15">
      <c r="A30" s="1"/>
      <c r="B30" s="1"/>
      <c r="C30" s="1"/>
      <c r="D30" s="1"/>
      <c r="E30" s="1">
        <v>518.76215579710151</v>
      </c>
      <c r="F30" s="1">
        <v>6.9707357672279162</v>
      </c>
      <c r="G30" s="1"/>
      <c r="H30" s="1"/>
      <c r="I30" s="1">
        <v>6400.0000000000009</v>
      </c>
      <c r="J30" s="1">
        <v>6720.0279261248415</v>
      </c>
      <c r="K30" s="1">
        <v>2880.0147775139371</v>
      </c>
      <c r="L30" s="1">
        <v>16000</v>
      </c>
    </row>
    <row r="31" spans="1:18" ht="14.2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8" ht="14.25" customHeight="1" x14ac:dyDescent="0.15">
      <c r="A32" s="1" t="s">
        <v>1</v>
      </c>
      <c r="B32" s="1" t="s">
        <v>2</v>
      </c>
      <c r="C32" s="1" t="s">
        <v>3</v>
      </c>
      <c r="D32" s="1" t="s">
        <v>4</v>
      </c>
      <c r="E32" s="1" t="s">
        <v>5</v>
      </c>
      <c r="F32" s="1" t="s">
        <v>6</v>
      </c>
      <c r="G32" s="1" t="s">
        <v>7</v>
      </c>
      <c r="H32" s="1" t="s">
        <v>8</v>
      </c>
      <c r="I32" s="1" t="s">
        <v>9</v>
      </c>
      <c r="J32" s="1" t="s">
        <v>10</v>
      </c>
      <c r="K32" s="1" t="s">
        <v>11</v>
      </c>
      <c r="L32" s="1" t="s">
        <v>12</v>
      </c>
    </row>
    <row r="33" spans="1:12" ht="14.25" customHeight="1" x14ac:dyDescent="0.15">
      <c r="A33" s="1" t="s">
        <v>18</v>
      </c>
      <c r="B33" s="1" t="s">
        <v>42</v>
      </c>
      <c r="C33" s="1">
        <v>50</v>
      </c>
      <c r="D33" s="1">
        <v>36.35</v>
      </c>
      <c r="E33" s="1">
        <v>47.26</v>
      </c>
      <c r="F33" s="1">
        <v>1.3001375515818432</v>
      </c>
      <c r="G33" s="1">
        <v>1</v>
      </c>
      <c r="H33" s="1" t="s">
        <v>43</v>
      </c>
      <c r="I33" s="1">
        <v>777.14285714285711</v>
      </c>
      <c r="J33" s="1">
        <v>1060.9956373069213</v>
      </c>
      <c r="K33" s="1">
        <v>454.71565080897682</v>
      </c>
      <c r="L33" s="1">
        <v>2292.8541452587551</v>
      </c>
    </row>
    <row r="34" spans="1:12" ht="14.25" customHeight="1" x14ac:dyDescent="0.15">
      <c r="A34" s="1" t="s">
        <v>16</v>
      </c>
      <c r="B34" s="1" t="s">
        <v>42</v>
      </c>
      <c r="C34" s="1">
        <v>49</v>
      </c>
      <c r="D34" s="1">
        <v>36.35</v>
      </c>
      <c r="E34" s="1">
        <v>46.326530612244902</v>
      </c>
      <c r="F34" s="1">
        <v>1.2744575134042613</v>
      </c>
      <c r="G34" s="1">
        <v>2</v>
      </c>
      <c r="H34" s="1" t="s">
        <v>43</v>
      </c>
      <c r="I34" s="1">
        <v>777.14285714285711</v>
      </c>
      <c r="J34" s="1">
        <v>1040.0390789495848</v>
      </c>
      <c r="K34" s="1">
        <v>445.7342047623556</v>
      </c>
      <c r="L34" s="1">
        <v>2262.9161408547975</v>
      </c>
    </row>
    <row r="35" spans="1:12" ht="14.25" customHeight="1" x14ac:dyDescent="0.15">
      <c r="A35" s="1" t="s">
        <v>13</v>
      </c>
      <c r="B35" s="1" t="s">
        <v>42</v>
      </c>
      <c r="C35" s="1">
        <v>49</v>
      </c>
      <c r="D35" s="1">
        <v>36.35</v>
      </c>
      <c r="E35" s="1">
        <v>44.914893617021299</v>
      </c>
      <c r="F35" s="1">
        <v>1.2356229330679862</v>
      </c>
      <c r="G35" s="1">
        <v>3</v>
      </c>
      <c r="H35" s="1" t="s">
        <v>44</v>
      </c>
      <c r="I35" s="1">
        <v>777.14285714285711</v>
      </c>
      <c r="J35" s="1">
        <v>1008.347570413967</v>
      </c>
      <c r="K35" s="1">
        <v>432.15203305289458</v>
      </c>
      <c r="L35" s="1">
        <v>2217.6424606097189</v>
      </c>
    </row>
    <row r="36" spans="1:12" ht="14.25" customHeight="1" x14ac:dyDescent="0.15">
      <c r="A36" s="1" t="s">
        <v>24</v>
      </c>
      <c r="B36" s="1" t="s">
        <v>42</v>
      </c>
      <c r="C36" s="1">
        <v>45</v>
      </c>
      <c r="D36" s="1">
        <v>36.35</v>
      </c>
      <c r="E36" s="1">
        <v>30.456521739130402</v>
      </c>
      <c r="F36" s="1">
        <v>0.83786854853178538</v>
      </c>
      <c r="G36" s="1">
        <v>4</v>
      </c>
      <c r="H36" s="1" t="s">
        <v>45</v>
      </c>
      <c r="I36" s="1">
        <v>777.14285714285711</v>
      </c>
      <c r="J36" s="1">
        <v>683.75447932206441</v>
      </c>
      <c r="K36" s="1">
        <v>293.03971866242972</v>
      </c>
      <c r="L36" s="1">
        <v>1753.9370551273512</v>
      </c>
    </row>
    <row r="37" spans="1:12" ht="14.25" customHeight="1" x14ac:dyDescent="0.15">
      <c r="A37" s="1" t="s">
        <v>21</v>
      </c>
      <c r="B37" s="1" t="s">
        <v>42</v>
      </c>
      <c r="C37" s="1">
        <v>49</v>
      </c>
      <c r="D37" s="1">
        <v>36.35</v>
      </c>
      <c r="E37" s="1">
        <v>29.1020408163265</v>
      </c>
      <c r="F37" s="1">
        <v>0.80060634983016499</v>
      </c>
      <c r="G37" s="1">
        <v>5</v>
      </c>
      <c r="H37" s="1" t="s">
        <v>45</v>
      </c>
      <c r="I37" s="1">
        <v>777.14285714285711</v>
      </c>
      <c r="J37" s="1">
        <v>653.34613505819652</v>
      </c>
      <c r="K37" s="1">
        <v>280.00747841018432</v>
      </c>
      <c r="L37" s="1">
        <v>1710.496470611238</v>
      </c>
    </row>
    <row r="38" spans="1:12" ht="14.25" customHeight="1" x14ac:dyDescent="0.15">
      <c r="A38" s="1" t="s">
        <v>20</v>
      </c>
      <c r="B38" s="1" t="s">
        <v>42</v>
      </c>
      <c r="C38" s="1">
        <v>42</v>
      </c>
      <c r="D38" s="1">
        <v>36.35</v>
      </c>
      <c r="E38" s="1">
        <v>28.869565217391301</v>
      </c>
      <c r="F38" s="1">
        <v>0.79421087255546907</v>
      </c>
      <c r="G38" s="1">
        <v>6</v>
      </c>
      <c r="H38" s="1" t="s">
        <v>44</v>
      </c>
      <c r="I38" s="1">
        <v>777.14285714285711</v>
      </c>
      <c r="J38" s="1">
        <v>648.12701537451994</v>
      </c>
      <c r="K38" s="1">
        <v>277.77069691913425</v>
      </c>
      <c r="L38" s="1">
        <v>1703.0405694365113</v>
      </c>
    </row>
    <row r="39" spans="1:12" ht="14.25" customHeight="1" x14ac:dyDescent="0.15">
      <c r="A39" s="1" t="s">
        <v>22</v>
      </c>
      <c r="B39" s="1" t="s">
        <v>42</v>
      </c>
      <c r="C39" s="1">
        <v>48</v>
      </c>
      <c r="D39" s="1">
        <v>36.35</v>
      </c>
      <c r="E39" s="1">
        <v>27.5</v>
      </c>
      <c r="F39" s="1">
        <v>0.7565337001375515</v>
      </c>
      <c r="G39" s="1">
        <v>7</v>
      </c>
      <c r="H39" s="1" t="s">
        <v>44</v>
      </c>
      <c r="I39" s="1">
        <v>777.14285714285711</v>
      </c>
      <c r="J39" s="1">
        <v>617.38002594033719</v>
      </c>
      <c r="K39" s="1">
        <v>264.59332198998862</v>
      </c>
      <c r="L39" s="1">
        <v>1659.116205073183</v>
      </c>
    </row>
    <row r="40" spans="1:12" ht="14.25" customHeight="1" x14ac:dyDescent="0.15">
      <c r="A40" s="1"/>
      <c r="B40" s="1"/>
      <c r="C40" s="1"/>
      <c r="D40" s="1"/>
      <c r="E40" s="1">
        <v>254.42955200211443</v>
      </c>
      <c r="F40" s="1">
        <v>6.9994374691090622</v>
      </c>
      <c r="G40" s="1"/>
      <c r="H40" s="1"/>
      <c r="I40" s="1">
        <v>5439.9999999999991</v>
      </c>
      <c r="J40" s="1">
        <v>5711.9899423655907</v>
      </c>
      <c r="K40" s="1">
        <v>2448.0131046059637</v>
      </c>
      <c r="L40" s="1">
        <v>13600.003046971557</v>
      </c>
    </row>
    <row r="41" spans="1:12" ht="14.2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4.25" customHeight="1" x14ac:dyDescent="0.15">
      <c r="A42" s="1" t="s">
        <v>1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6</v>
      </c>
      <c r="G42" s="1" t="s">
        <v>7</v>
      </c>
      <c r="H42" s="1" t="s">
        <v>8</v>
      </c>
      <c r="I42" s="1" t="s">
        <v>9</v>
      </c>
      <c r="J42" s="1" t="s">
        <v>10</v>
      </c>
      <c r="K42" s="1" t="s">
        <v>11</v>
      </c>
      <c r="L42" s="1" t="s">
        <v>12</v>
      </c>
    </row>
    <row r="43" spans="1:12" ht="14.25" customHeight="1" x14ac:dyDescent="0.15">
      <c r="A43" s="1" t="s">
        <v>13</v>
      </c>
      <c r="B43" s="1" t="s">
        <v>46</v>
      </c>
      <c r="C43" s="1">
        <v>49</v>
      </c>
      <c r="D43" s="1">
        <v>47.59</v>
      </c>
      <c r="E43" s="1">
        <v>59.595744680851098</v>
      </c>
      <c r="F43" s="1">
        <v>1.2522745257585857</v>
      </c>
      <c r="G43" s="1">
        <v>1</v>
      </c>
      <c r="H43" s="1" t="s">
        <v>47</v>
      </c>
      <c r="I43" s="1">
        <v>777.14285714285711</v>
      </c>
      <c r="J43" s="1">
        <v>1021.8253395480024</v>
      </c>
      <c r="K43" s="1">
        <v>437.92577912874174</v>
      </c>
      <c r="L43" s="1">
        <v>2236.8939758196011</v>
      </c>
    </row>
    <row r="44" spans="1:12" ht="14.25" customHeight="1" x14ac:dyDescent="0.15">
      <c r="A44" s="1" t="s">
        <v>16</v>
      </c>
      <c r="B44" s="1" t="s">
        <v>46</v>
      </c>
      <c r="C44" s="1">
        <v>49</v>
      </c>
      <c r="D44" s="1">
        <v>47.59</v>
      </c>
      <c r="E44" s="1">
        <v>53.775510204081598</v>
      </c>
      <c r="F44" s="1">
        <v>1.1299749990351249</v>
      </c>
      <c r="G44" s="1">
        <v>2</v>
      </c>
      <c r="H44" s="1" t="s">
        <v>48</v>
      </c>
      <c r="I44" s="1">
        <v>777.14285714285711</v>
      </c>
      <c r="J44" s="1">
        <v>922.03192137153792</v>
      </c>
      <c r="K44" s="1">
        <v>395.15710945944198</v>
      </c>
      <c r="L44" s="1">
        <v>2094.3318879738372</v>
      </c>
    </row>
    <row r="45" spans="1:12" ht="14.25" customHeight="1" x14ac:dyDescent="0.15">
      <c r="A45" s="1" t="s">
        <v>18</v>
      </c>
      <c r="B45" s="1" t="s">
        <v>46</v>
      </c>
      <c r="C45" s="1">
        <v>50</v>
      </c>
      <c r="D45" s="1">
        <v>47.59</v>
      </c>
      <c r="E45" s="1">
        <v>52.98</v>
      </c>
      <c r="F45" s="1">
        <v>1.1132590880437065</v>
      </c>
      <c r="G45" s="1">
        <v>3</v>
      </c>
      <c r="H45" s="1" t="s">
        <v>49</v>
      </c>
      <c r="I45" s="1">
        <v>777.14285714285711</v>
      </c>
      <c r="J45" s="1">
        <v>908.3921474455185</v>
      </c>
      <c r="K45" s="1">
        <v>389.31148360489607</v>
      </c>
      <c r="L45" s="1">
        <v>2074.8464881932719</v>
      </c>
    </row>
    <row r="46" spans="1:12" ht="14.25" customHeight="1" x14ac:dyDescent="0.15">
      <c r="A46" s="1" t="s">
        <v>20</v>
      </c>
      <c r="B46" s="1" t="s">
        <v>46</v>
      </c>
      <c r="C46" s="1">
        <v>42</v>
      </c>
      <c r="D46" s="1">
        <v>47.59</v>
      </c>
      <c r="E46" s="1">
        <v>45.130434782608702</v>
      </c>
      <c r="F46" s="1">
        <v>0.94831760417332844</v>
      </c>
      <c r="G46" s="1">
        <v>4</v>
      </c>
      <c r="H46" s="1" t="s">
        <v>50</v>
      </c>
      <c r="I46" s="1">
        <v>777.14285714285711</v>
      </c>
      <c r="J46" s="1">
        <v>773.80393671807929</v>
      </c>
      <c r="K46" s="1">
        <v>331.63073840980371</v>
      </c>
      <c r="L46" s="1">
        <v>1882.57753227074</v>
      </c>
    </row>
    <row r="47" spans="1:12" ht="14.25" customHeight="1" x14ac:dyDescent="0.15">
      <c r="A47" s="1" t="s">
        <v>21</v>
      </c>
      <c r="B47" s="1" t="s">
        <v>46</v>
      </c>
      <c r="C47" s="1">
        <v>49</v>
      </c>
      <c r="D47" s="1">
        <v>47.59</v>
      </c>
      <c r="E47" s="1">
        <v>41.775510204081598</v>
      </c>
      <c r="F47" s="1">
        <v>0.87782118520869079</v>
      </c>
      <c r="G47" s="1">
        <v>5</v>
      </c>
      <c r="H47" s="1" t="s">
        <v>49</v>
      </c>
      <c r="I47" s="1">
        <v>777.14285714285711</v>
      </c>
      <c r="J47" s="1">
        <v>716.28058559678846</v>
      </c>
      <c r="K47" s="1">
        <v>306.97783797475432</v>
      </c>
      <c r="L47" s="1">
        <v>1800.45</v>
      </c>
    </row>
    <row r="48" spans="1:12" ht="14.25" customHeight="1" x14ac:dyDescent="0.15">
      <c r="A48" s="1" t="s">
        <v>24</v>
      </c>
      <c r="B48" s="1" t="s">
        <v>46</v>
      </c>
      <c r="C48" s="1">
        <v>45</v>
      </c>
      <c r="D48" s="1">
        <v>47.59</v>
      </c>
      <c r="E48" s="1">
        <v>41.130434782608702</v>
      </c>
      <c r="F48" s="1">
        <v>0.86426633289785038</v>
      </c>
      <c r="G48" s="1">
        <v>6</v>
      </c>
      <c r="H48" s="1" t="s">
        <v>47</v>
      </c>
      <c r="I48" s="1">
        <v>777.14285714285711</v>
      </c>
      <c r="J48" s="1">
        <v>705.22015812649613</v>
      </c>
      <c r="K48" s="1">
        <v>302.23764791490782</v>
      </c>
      <c r="L48" s="1">
        <v>1784.6006631842611</v>
      </c>
    </row>
    <row r="49" spans="1:12" ht="14.25" customHeight="1" x14ac:dyDescent="0.15">
      <c r="A49" s="1" t="s">
        <v>22</v>
      </c>
      <c r="B49" s="1" t="s">
        <v>46</v>
      </c>
      <c r="C49" s="1">
        <v>48</v>
      </c>
      <c r="D49" s="1">
        <v>47.59</v>
      </c>
      <c r="E49" s="1">
        <v>38.75</v>
      </c>
      <c r="F49" s="1">
        <v>0.81424669048119347</v>
      </c>
      <c r="G49" s="1">
        <v>7</v>
      </c>
      <c r="H49" s="1" t="s">
        <v>48</v>
      </c>
      <c r="I49" s="1">
        <v>777.14285714285711</v>
      </c>
      <c r="J49" s="1">
        <v>664.40535510596158</v>
      </c>
      <c r="K49" s="1">
        <v>284.74556416930398</v>
      </c>
      <c r="L49" s="1">
        <v>1726.2937764181229</v>
      </c>
    </row>
    <row r="50" spans="1:12" ht="14.25" customHeight="1" x14ac:dyDescent="0.15">
      <c r="A50" s="1"/>
      <c r="B50" s="1"/>
      <c r="C50" s="1"/>
      <c r="D50" s="1"/>
      <c r="E50" s="1">
        <v>333.1376346542317</v>
      </c>
      <c r="F50" s="1">
        <v>7.0001604255984811</v>
      </c>
      <c r="G50" s="1"/>
      <c r="H50" s="1"/>
      <c r="I50" s="1">
        <v>5439.9999999999991</v>
      </c>
      <c r="J50" s="1">
        <v>5711.9594439123839</v>
      </c>
      <c r="K50" s="1">
        <v>2447.9861606618497</v>
      </c>
      <c r="L50" s="1">
        <v>13600</v>
      </c>
    </row>
    <row r="51" spans="1:12" ht="14.2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4.25" customHeight="1" x14ac:dyDescent="0.15">
      <c r="A52" s="1" t="s">
        <v>1</v>
      </c>
      <c r="B52" s="1" t="s">
        <v>2</v>
      </c>
      <c r="C52" s="1" t="s">
        <v>3</v>
      </c>
      <c r="D52" s="1" t="s">
        <v>4</v>
      </c>
      <c r="E52" s="1" t="s">
        <v>5</v>
      </c>
      <c r="F52" s="1" t="s">
        <v>6</v>
      </c>
      <c r="G52" s="1" t="s">
        <v>7</v>
      </c>
      <c r="H52" s="1" t="s">
        <v>8</v>
      </c>
      <c r="I52" s="1" t="s">
        <v>9</v>
      </c>
      <c r="J52" s="1" t="s">
        <v>10</v>
      </c>
      <c r="K52" s="1" t="s">
        <v>11</v>
      </c>
      <c r="L52" s="1" t="s">
        <v>12</v>
      </c>
    </row>
    <row r="53" spans="1:12" ht="14.25" customHeight="1" x14ac:dyDescent="0.15">
      <c r="A53" s="1" t="s">
        <v>16</v>
      </c>
      <c r="B53" s="1" t="s">
        <v>51</v>
      </c>
      <c r="C53" s="1">
        <v>49</v>
      </c>
      <c r="D53" s="1">
        <v>52</v>
      </c>
      <c r="E53" s="1">
        <v>65.551020408163296</v>
      </c>
      <c r="F53" s="1">
        <v>1.2605965463108326</v>
      </c>
      <c r="G53" s="1">
        <v>1</v>
      </c>
      <c r="H53" s="1" t="s">
        <v>52</v>
      </c>
      <c r="I53" s="1">
        <v>777.14285714285711</v>
      </c>
      <c r="J53" s="1">
        <v>1028.5620101953925</v>
      </c>
      <c r="K53" s="1">
        <v>440.81713382885772</v>
      </c>
      <c r="L53" s="1">
        <v>2246.5220011671072</v>
      </c>
    </row>
    <row r="54" spans="1:12" ht="14.25" customHeight="1" x14ac:dyDescent="0.15">
      <c r="A54" s="1" t="s">
        <v>18</v>
      </c>
      <c r="B54" s="1" t="s">
        <v>51</v>
      </c>
      <c r="C54" s="1">
        <v>50</v>
      </c>
      <c r="D54" s="1">
        <v>52</v>
      </c>
      <c r="E54" s="1">
        <v>61.49</v>
      </c>
      <c r="F54" s="1">
        <v>1.1825000000000001</v>
      </c>
      <c r="G54" s="1">
        <v>2</v>
      </c>
      <c r="H54" s="1" t="s">
        <v>53</v>
      </c>
      <c r="I54" s="1">
        <v>777.14285714285711</v>
      </c>
      <c r="J54" s="1">
        <v>964.84048018020496</v>
      </c>
      <c r="K54" s="1">
        <v>413.50760659952863</v>
      </c>
      <c r="L54" s="1">
        <v>2155.4909439225908</v>
      </c>
    </row>
    <row r="55" spans="1:12" ht="14.25" customHeight="1" x14ac:dyDescent="0.15">
      <c r="A55" s="1" t="s">
        <v>13</v>
      </c>
      <c r="B55" s="1" t="s">
        <v>51</v>
      </c>
      <c r="C55" s="1">
        <v>49</v>
      </c>
      <c r="D55" s="1">
        <v>52</v>
      </c>
      <c r="E55" s="1">
        <v>57.553191489361701</v>
      </c>
      <c r="F55" s="1">
        <v>1.1067921440261865</v>
      </c>
      <c r="G55" s="1">
        <v>3</v>
      </c>
      <c r="H55" s="1" t="s">
        <v>54</v>
      </c>
      <c r="I55" s="1">
        <v>777.14285714285711</v>
      </c>
      <c r="J55" s="1">
        <v>903.06796084727648</v>
      </c>
      <c r="K55" s="1">
        <v>387.03337884095487</v>
      </c>
      <c r="L55" s="1">
        <v>2067.29</v>
      </c>
    </row>
    <row r="56" spans="1:12" ht="14.25" customHeight="1" x14ac:dyDescent="0.15">
      <c r="A56" s="1" t="s">
        <v>20</v>
      </c>
      <c r="B56" s="1" t="s">
        <v>51</v>
      </c>
      <c r="C56" s="1">
        <v>42</v>
      </c>
      <c r="D56" s="1">
        <v>52</v>
      </c>
      <c r="E56" s="1">
        <v>50.434782608695599</v>
      </c>
      <c r="F56" s="1">
        <v>0.96989966555183849</v>
      </c>
      <c r="G56" s="1">
        <v>4</v>
      </c>
      <c r="H56" s="1" t="s">
        <v>53</v>
      </c>
      <c r="I56" s="1">
        <v>777.14285714285711</v>
      </c>
      <c r="J56" s="1">
        <v>791.37290404875773</v>
      </c>
      <c r="K56" s="1">
        <v>339.16354278564398</v>
      </c>
      <c r="L56" s="1">
        <v>1907.6793039772588</v>
      </c>
    </row>
    <row r="57" spans="1:12" ht="14.25" customHeight="1" x14ac:dyDescent="0.15">
      <c r="A57" s="1" t="s">
        <v>21</v>
      </c>
      <c r="B57" s="1" t="s">
        <v>51</v>
      </c>
      <c r="C57" s="1">
        <v>49</v>
      </c>
      <c r="D57" s="1">
        <v>52</v>
      </c>
      <c r="E57" s="1">
        <v>47.387755102040799</v>
      </c>
      <c r="F57" s="1">
        <v>0.91130298273155386</v>
      </c>
      <c r="G57" s="1">
        <v>5</v>
      </c>
      <c r="H57" s="1" t="s">
        <v>52</v>
      </c>
      <c r="I57" s="1">
        <v>777.14285714285711</v>
      </c>
      <c r="J57" s="1">
        <v>743.56195133054155</v>
      </c>
      <c r="K57" s="1">
        <v>318.67290932459736</v>
      </c>
      <c r="L57" s="1">
        <v>1839.3777177979962</v>
      </c>
    </row>
    <row r="58" spans="1:12" ht="14.25" customHeight="1" x14ac:dyDescent="0.15">
      <c r="A58" s="1" t="s">
        <v>24</v>
      </c>
      <c r="B58" s="1" t="s">
        <v>51</v>
      </c>
      <c r="C58" s="1">
        <v>45</v>
      </c>
      <c r="D58" s="1">
        <v>52</v>
      </c>
      <c r="E58" s="1">
        <v>42.630434782608702</v>
      </c>
      <c r="F58" s="1">
        <v>0.81981605351170583</v>
      </c>
      <c r="G58" s="1">
        <v>6</v>
      </c>
      <c r="H58" s="1" t="s">
        <v>54</v>
      </c>
      <c r="I58" s="1">
        <v>777.14285714285711</v>
      </c>
      <c r="J58" s="1">
        <v>668.91476932742057</v>
      </c>
      <c r="K58" s="1">
        <v>286.68090836321062</v>
      </c>
      <c r="L58" s="1">
        <v>1732.7385348334883</v>
      </c>
    </row>
    <row r="59" spans="1:12" ht="14.25" customHeight="1" x14ac:dyDescent="0.15">
      <c r="A59" s="1" t="s">
        <v>22</v>
      </c>
      <c r="B59" s="1" t="s">
        <v>51</v>
      </c>
      <c r="C59" s="1">
        <v>48</v>
      </c>
      <c r="D59" s="1">
        <v>52</v>
      </c>
      <c r="E59" s="1">
        <v>38.9791666666667</v>
      </c>
      <c r="F59" s="1">
        <v>0.74959935897435959</v>
      </c>
      <c r="G59" s="1">
        <v>7</v>
      </c>
      <c r="H59" s="1" t="s">
        <v>54</v>
      </c>
      <c r="I59" s="1">
        <v>777.14285714285711</v>
      </c>
      <c r="J59" s="1">
        <v>611.62266846139107</v>
      </c>
      <c r="K59" s="1">
        <v>262.12688104695843</v>
      </c>
      <c r="L59" s="1">
        <v>1650.8924066512066</v>
      </c>
    </row>
    <row r="60" spans="1:12" ht="14.25" customHeight="1" x14ac:dyDescent="0.15">
      <c r="A60" s="1"/>
      <c r="B60" s="1"/>
      <c r="C60" s="1"/>
      <c r="D60" s="1"/>
      <c r="E60" s="1">
        <v>364.02635105753677</v>
      </c>
      <c r="F60" s="1">
        <v>7.0005067511064771</v>
      </c>
      <c r="G60" s="1"/>
      <c r="H60" s="1"/>
      <c r="I60" s="1">
        <v>5439.9999999999991</v>
      </c>
      <c r="J60" s="1">
        <v>5711.9427443909844</v>
      </c>
      <c r="K60" s="1">
        <v>2448.0023607897515</v>
      </c>
      <c r="L60" s="1">
        <v>13600</v>
      </c>
    </row>
    <row r="61" spans="1:12" ht="14.2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4.25" customHeight="1" x14ac:dyDescent="0.15">
      <c r="A62" s="107" t="s">
        <v>55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</row>
    <row r="63" spans="1:12" ht="14.25" customHeight="1" x14ac:dyDescent="0.15">
      <c r="A63" s="1" t="s">
        <v>1</v>
      </c>
      <c r="B63" s="1" t="s">
        <v>2</v>
      </c>
      <c r="C63" s="1" t="s">
        <v>3</v>
      </c>
      <c r="D63" s="1" t="s">
        <v>4</v>
      </c>
      <c r="E63" s="1" t="s">
        <v>5</v>
      </c>
      <c r="F63" s="1" t="s">
        <v>6</v>
      </c>
      <c r="G63" s="1" t="s">
        <v>7</v>
      </c>
      <c r="H63" s="1" t="s">
        <v>8</v>
      </c>
      <c r="I63" s="1" t="s">
        <v>9</v>
      </c>
      <c r="J63" s="1" t="s">
        <v>10</v>
      </c>
      <c r="K63" s="1" t="s">
        <v>11</v>
      </c>
      <c r="L63" s="1" t="s">
        <v>12</v>
      </c>
    </row>
    <row r="64" spans="1:12" ht="14.25" customHeight="1" x14ac:dyDescent="0.15">
      <c r="A64" s="1" t="s">
        <v>56</v>
      </c>
      <c r="B64" s="1" t="s">
        <v>14</v>
      </c>
      <c r="C64" s="1">
        <v>53</v>
      </c>
      <c r="D64" s="1">
        <v>86.19</v>
      </c>
      <c r="E64" s="1">
        <v>89.792452830188694</v>
      </c>
      <c r="F64" s="1">
        <v>1.0417966449726035</v>
      </c>
      <c r="G64" s="1">
        <v>1</v>
      </c>
      <c r="H64" s="1" t="s">
        <v>57</v>
      </c>
      <c r="I64" s="1">
        <v>640</v>
      </c>
      <c r="J64" s="1">
        <v>700.11983735046067</v>
      </c>
      <c r="K64" s="1">
        <v>300.03743375210979</v>
      </c>
      <c r="L64" s="1">
        <v>1640.1572711025706</v>
      </c>
    </row>
    <row r="65" spans="1:12" ht="14.25" customHeight="1" x14ac:dyDescent="0.15">
      <c r="A65" s="1" t="s">
        <v>58</v>
      </c>
      <c r="B65" s="1" t="s">
        <v>14</v>
      </c>
      <c r="C65" s="1">
        <v>47</v>
      </c>
      <c r="D65" s="1">
        <v>86.19</v>
      </c>
      <c r="E65" s="1">
        <v>88.365384615384599</v>
      </c>
      <c r="F65" s="1">
        <v>1.02523940846252</v>
      </c>
      <c r="G65" s="1">
        <v>2</v>
      </c>
      <c r="H65" s="1" t="s">
        <v>23</v>
      </c>
      <c r="I65" s="1">
        <v>640</v>
      </c>
      <c r="J65" s="1">
        <v>688.99285802263068</v>
      </c>
      <c r="K65" s="1">
        <v>295.26894963720576</v>
      </c>
      <c r="L65" s="1">
        <v>1624.2618076598364</v>
      </c>
    </row>
    <row r="66" spans="1:12" ht="14.25" customHeight="1" x14ac:dyDescent="0.15">
      <c r="A66" s="1" t="s">
        <v>59</v>
      </c>
      <c r="B66" s="1" t="s">
        <v>14</v>
      </c>
      <c r="C66" s="1">
        <v>40</v>
      </c>
      <c r="D66" s="1">
        <v>86.19</v>
      </c>
      <c r="E66" s="1">
        <v>85.090909090909093</v>
      </c>
      <c r="F66" s="1">
        <v>0.98724804607157557</v>
      </c>
      <c r="G66" s="1">
        <v>3</v>
      </c>
      <c r="H66" s="1" t="s">
        <v>60</v>
      </c>
      <c r="I66" s="1">
        <v>640</v>
      </c>
      <c r="J66" s="1">
        <v>663.46147760762665</v>
      </c>
      <c r="K66" s="1">
        <v>284.32743726861378</v>
      </c>
      <c r="L66" s="1">
        <v>1587.7889148762404</v>
      </c>
    </row>
    <row r="67" spans="1:12" ht="14.25" customHeight="1" x14ac:dyDescent="0.15">
      <c r="A67" s="1" t="s">
        <v>61</v>
      </c>
      <c r="B67" s="1" t="s">
        <v>14</v>
      </c>
      <c r="C67" s="1">
        <v>44</v>
      </c>
      <c r="D67" s="1">
        <v>86.19</v>
      </c>
      <c r="E67" s="1">
        <v>83.959183673469397</v>
      </c>
      <c r="F67" s="1">
        <v>0.97411745763394131</v>
      </c>
      <c r="G67" s="1">
        <v>4</v>
      </c>
      <c r="H67" s="1" t="s">
        <v>60</v>
      </c>
      <c r="I67" s="1">
        <v>640</v>
      </c>
      <c r="J67" s="1">
        <v>654.63731265601643</v>
      </c>
      <c r="K67" s="1">
        <v>280.54582779857509</v>
      </c>
      <c r="L67" s="1">
        <v>1575.27</v>
      </c>
    </row>
    <row r="68" spans="1:12" ht="14.25" customHeight="1" x14ac:dyDescent="0.15">
      <c r="A68" s="1" t="s">
        <v>62</v>
      </c>
      <c r="B68" s="1" t="s">
        <v>14</v>
      </c>
      <c r="C68" s="1">
        <v>47</v>
      </c>
      <c r="D68" s="1">
        <v>86.19</v>
      </c>
      <c r="E68" s="1">
        <v>83.72</v>
      </c>
      <c r="F68" s="1">
        <v>0.97134238310708898</v>
      </c>
      <c r="G68" s="1">
        <v>5</v>
      </c>
      <c r="H68" s="1" t="s">
        <v>57</v>
      </c>
      <c r="I68" s="1">
        <v>640</v>
      </c>
      <c r="J68" s="1">
        <v>652.77237602394814</v>
      </c>
      <c r="K68" s="1">
        <v>279.7466063348416</v>
      </c>
      <c r="L68" s="1">
        <v>1572.5189823587898</v>
      </c>
    </row>
    <row r="69" spans="1:12" ht="14.25" customHeight="1" x14ac:dyDescent="0.15">
      <c r="A69" s="1"/>
      <c r="B69" s="1"/>
      <c r="C69" s="1"/>
      <c r="D69" s="1"/>
      <c r="E69" s="1">
        <v>430.9279302099518</v>
      </c>
      <c r="F69" s="1">
        <v>4.9997439402477299</v>
      </c>
      <c r="G69" s="1"/>
      <c r="H69" s="1"/>
      <c r="I69" s="1">
        <v>3200</v>
      </c>
      <c r="J69" s="1">
        <v>3359.9838616606826</v>
      </c>
      <c r="K69" s="1">
        <v>1439.9262547913461</v>
      </c>
      <c r="L69" s="1">
        <v>8000</v>
      </c>
    </row>
    <row r="70" spans="1:12" ht="14.2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4.25" customHeight="1" x14ac:dyDescent="0.15">
      <c r="A71" s="1"/>
      <c r="B71" s="1"/>
      <c r="C71" s="1"/>
      <c r="D71" s="1"/>
      <c r="E71" s="1" t="s">
        <v>25</v>
      </c>
      <c r="F71" s="1"/>
      <c r="G71" s="1"/>
      <c r="H71" s="1"/>
      <c r="I71" s="1"/>
      <c r="J71" s="1"/>
      <c r="K71" s="1"/>
      <c r="L71" s="1"/>
    </row>
    <row r="72" spans="1:12" ht="14.25" customHeight="1" x14ac:dyDescent="0.15">
      <c r="A72" s="1" t="s">
        <v>1</v>
      </c>
      <c r="B72" s="1" t="s">
        <v>2</v>
      </c>
      <c r="C72" s="1" t="s">
        <v>3</v>
      </c>
      <c r="D72" s="1" t="s">
        <v>4</v>
      </c>
      <c r="E72" s="1" t="s">
        <v>5</v>
      </c>
      <c r="F72" s="1" t="s">
        <v>6</v>
      </c>
      <c r="G72" s="1" t="s">
        <v>7</v>
      </c>
      <c r="H72" s="1" t="s">
        <v>8</v>
      </c>
      <c r="I72" s="1" t="s">
        <v>9</v>
      </c>
      <c r="J72" s="1" t="s">
        <v>10</v>
      </c>
      <c r="K72" s="1" t="s">
        <v>11</v>
      </c>
      <c r="L72" s="1" t="s">
        <v>12</v>
      </c>
    </row>
    <row r="73" spans="1:12" ht="14.25" customHeight="1" x14ac:dyDescent="0.15">
      <c r="A73" s="1" t="s">
        <v>56</v>
      </c>
      <c r="B73" s="1" t="s">
        <v>26</v>
      </c>
      <c r="C73" s="1">
        <v>53</v>
      </c>
      <c r="D73" s="1">
        <v>72.84</v>
      </c>
      <c r="E73" s="1">
        <v>92.981132075471706</v>
      </c>
      <c r="F73" s="1">
        <v>1.2765119724803913</v>
      </c>
      <c r="G73" s="1">
        <v>1</v>
      </c>
      <c r="H73" s="1" t="s">
        <v>63</v>
      </c>
      <c r="I73" s="1">
        <v>1920</v>
      </c>
      <c r="J73" s="1">
        <v>2573.3068236800686</v>
      </c>
      <c r="K73" s="1">
        <v>1102.9063442230581</v>
      </c>
      <c r="L73" s="1">
        <v>5596.2131679031263</v>
      </c>
    </row>
    <row r="74" spans="1:12" ht="14.25" customHeight="1" x14ac:dyDescent="0.15">
      <c r="A74" s="1" t="s">
        <v>58</v>
      </c>
      <c r="B74" s="1" t="s">
        <v>26</v>
      </c>
      <c r="C74" s="1">
        <v>47</v>
      </c>
      <c r="D74" s="1">
        <v>72.84</v>
      </c>
      <c r="E74" s="1">
        <v>77.038461538461505</v>
      </c>
      <c r="F74" s="1">
        <v>1.0576395049212177</v>
      </c>
      <c r="G74" s="1">
        <v>2</v>
      </c>
      <c r="H74" s="1" t="s">
        <v>64</v>
      </c>
      <c r="I74" s="1">
        <v>1920</v>
      </c>
      <c r="J74" s="1">
        <v>2132.0841587713248</v>
      </c>
      <c r="K74" s="1">
        <v>913.80053225193205</v>
      </c>
      <c r="L74" s="1">
        <v>4965.8846910232569</v>
      </c>
    </row>
    <row r="75" spans="1:12" ht="14.25" customHeight="1" x14ac:dyDescent="0.15">
      <c r="A75" s="1" t="s">
        <v>61</v>
      </c>
      <c r="B75" s="1" t="s">
        <v>26</v>
      </c>
      <c r="C75" s="1">
        <v>44</v>
      </c>
      <c r="D75" s="1">
        <v>72.84</v>
      </c>
      <c r="E75" s="1">
        <v>71.693877551020407</v>
      </c>
      <c r="F75" s="1">
        <v>0.98426520525838002</v>
      </c>
      <c r="G75" s="1">
        <v>3</v>
      </c>
      <c r="H75" s="1" t="s">
        <v>63</v>
      </c>
      <c r="I75" s="1">
        <v>1920</v>
      </c>
      <c r="J75" s="1">
        <v>1984.1696933564483</v>
      </c>
      <c r="K75" s="1">
        <v>850.40513734324031</v>
      </c>
      <c r="L75" s="1">
        <v>4754.5200000000004</v>
      </c>
    </row>
    <row r="76" spans="1:12" ht="14.25" customHeight="1" x14ac:dyDescent="0.15">
      <c r="A76" s="1" t="s">
        <v>62</v>
      </c>
      <c r="B76" s="1" t="s">
        <v>26</v>
      </c>
      <c r="C76" s="1">
        <v>47</v>
      </c>
      <c r="D76" s="1">
        <v>72.84</v>
      </c>
      <c r="E76" s="1">
        <v>64.819999999999993</v>
      </c>
      <c r="F76" s="1">
        <v>0.8898956617243271</v>
      </c>
      <c r="G76" s="1">
        <v>4</v>
      </c>
      <c r="H76" s="1" t="s">
        <v>30</v>
      </c>
      <c r="I76" s="1">
        <v>1920</v>
      </c>
      <c r="J76" s="1">
        <v>1793.9311405194658</v>
      </c>
      <c r="K76" s="1">
        <v>768.86985172981861</v>
      </c>
      <c r="L76" s="1">
        <v>4482.8009922492847</v>
      </c>
    </row>
    <row r="77" spans="1:12" ht="14.25" customHeight="1" x14ac:dyDescent="0.15">
      <c r="A77" s="1" t="s">
        <v>59</v>
      </c>
      <c r="B77" s="1" t="s">
        <v>26</v>
      </c>
      <c r="C77" s="1">
        <v>40</v>
      </c>
      <c r="D77" s="1">
        <v>72.84</v>
      </c>
      <c r="E77" s="1">
        <v>57.681818181818201</v>
      </c>
      <c r="F77" s="1">
        <v>0.79189755878388524</v>
      </c>
      <c r="G77" s="1">
        <v>5</v>
      </c>
      <c r="H77" s="1" t="s">
        <v>65</v>
      </c>
      <c r="I77" s="1">
        <v>1920</v>
      </c>
      <c r="J77" s="1">
        <v>1596.3778136091576</v>
      </c>
      <c r="K77" s="1">
        <v>684.19949078927687</v>
      </c>
      <c r="L77" s="1">
        <v>4200.5773043984345</v>
      </c>
    </row>
    <row r="78" spans="1:12" ht="14.25" customHeight="1" x14ac:dyDescent="0.15">
      <c r="A78" s="1"/>
      <c r="B78" s="1"/>
      <c r="C78" s="1"/>
      <c r="D78" s="1"/>
      <c r="E78" s="1">
        <v>364.21528934677178</v>
      </c>
      <c r="F78" s="1">
        <v>5.0002099031682015</v>
      </c>
      <c r="G78" s="1"/>
      <c r="H78" s="1"/>
      <c r="I78" s="1">
        <v>9600</v>
      </c>
      <c r="J78" s="1">
        <v>10079.869629936464</v>
      </c>
      <c r="K78" s="1">
        <v>4320.1813563373262</v>
      </c>
      <c r="L78" s="1">
        <v>24000</v>
      </c>
    </row>
    <row r="79" spans="1:12" ht="14.25" customHeight="1" x14ac:dyDescent="0.15">
      <c r="A79" s="1"/>
      <c r="B79" s="1"/>
      <c r="C79" s="1"/>
      <c r="D79" s="1"/>
      <c r="E79" s="1" t="s">
        <v>25</v>
      </c>
      <c r="F79" s="1"/>
      <c r="G79" s="1"/>
      <c r="H79" s="1"/>
      <c r="I79" s="1"/>
      <c r="J79" s="1"/>
      <c r="K79" s="1"/>
      <c r="L79" s="1"/>
    </row>
    <row r="80" spans="1:12" ht="14.25" customHeight="1" x14ac:dyDescent="0.15">
      <c r="A80" s="1" t="s">
        <v>1</v>
      </c>
      <c r="B80" s="1" t="s">
        <v>2</v>
      </c>
      <c r="C80" s="1" t="s">
        <v>3</v>
      </c>
      <c r="D80" s="1" t="s">
        <v>4</v>
      </c>
      <c r="E80" s="1" t="s">
        <v>5</v>
      </c>
      <c r="F80" s="1" t="s">
        <v>6</v>
      </c>
      <c r="G80" s="1" t="s">
        <v>7</v>
      </c>
      <c r="H80" s="1" t="s">
        <v>8</v>
      </c>
      <c r="I80" s="1" t="s">
        <v>9</v>
      </c>
      <c r="J80" s="1" t="s">
        <v>10</v>
      </c>
      <c r="K80" s="1" t="s">
        <v>11</v>
      </c>
      <c r="L80" s="1" t="s">
        <v>12</v>
      </c>
    </row>
    <row r="81" spans="1:12" ht="14.25" customHeight="1" x14ac:dyDescent="0.15">
      <c r="A81" s="1" t="s">
        <v>56</v>
      </c>
      <c r="B81" s="1" t="s">
        <v>34</v>
      </c>
      <c r="C81" s="1">
        <v>53</v>
      </c>
      <c r="D81" s="1">
        <v>68.11</v>
      </c>
      <c r="E81" s="1">
        <v>83.858490566037702</v>
      </c>
      <c r="F81" s="1">
        <v>1.2312214148588709</v>
      </c>
      <c r="G81" s="1">
        <v>1</v>
      </c>
      <c r="H81" s="1" t="s">
        <v>40</v>
      </c>
      <c r="I81" s="1">
        <v>1280</v>
      </c>
      <c r="J81" s="1">
        <v>1654.5186629588179</v>
      </c>
      <c r="K81" s="1">
        <v>709.18353495870963</v>
      </c>
      <c r="L81" s="1">
        <v>3643.7021979175274</v>
      </c>
    </row>
    <row r="82" spans="1:12" ht="14.25" customHeight="1" x14ac:dyDescent="0.15">
      <c r="A82" s="1" t="s">
        <v>58</v>
      </c>
      <c r="B82" s="1" t="s">
        <v>34</v>
      </c>
      <c r="C82" s="1">
        <v>47</v>
      </c>
      <c r="D82" s="1">
        <v>68.11</v>
      </c>
      <c r="E82" s="1">
        <v>78.701923076923094</v>
      </c>
      <c r="F82" s="1">
        <v>1.1555120111132446</v>
      </c>
      <c r="G82" s="1">
        <v>2</v>
      </c>
      <c r="H82" s="1" t="s">
        <v>66</v>
      </c>
      <c r="I82" s="1">
        <v>1280</v>
      </c>
      <c r="J82" s="1">
        <v>1552.7801617055877</v>
      </c>
      <c r="K82" s="1">
        <v>665.57491840122896</v>
      </c>
      <c r="L82" s="1">
        <v>3498.71</v>
      </c>
    </row>
    <row r="83" spans="1:12" ht="14.25" customHeight="1" x14ac:dyDescent="0.15">
      <c r="A83" s="1" t="s">
        <v>59</v>
      </c>
      <c r="B83" s="1" t="s">
        <v>34</v>
      </c>
      <c r="C83" s="1">
        <v>40</v>
      </c>
      <c r="D83" s="1">
        <v>68.11</v>
      </c>
      <c r="E83" s="1">
        <v>61.977272727272698</v>
      </c>
      <c r="F83" s="1">
        <v>0.90995848960905446</v>
      </c>
      <c r="G83" s="1">
        <v>3</v>
      </c>
      <c r="H83" s="1" t="s">
        <v>35</v>
      </c>
      <c r="I83" s="1">
        <v>1280</v>
      </c>
      <c r="J83" s="1">
        <v>1222.8046762397903</v>
      </c>
      <c r="K83" s="1">
        <v>524.13609001481541</v>
      </c>
      <c r="L83" s="1">
        <v>3026.9407662546055</v>
      </c>
    </row>
    <row r="84" spans="1:12" ht="14.25" customHeight="1" x14ac:dyDescent="0.15">
      <c r="A84" s="1" t="s">
        <v>61</v>
      </c>
      <c r="B84" s="1" t="s">
        <v>34</v>
      </c>
      <c r="C84" s="1">
        <v>44</v>
      </c>
      <c r="D84" s="1">
        <v>68.11</v>
      </c>
      <c r="E84" s="1">
        <v>58.2040816326531</v>
      </c>
      <c r="F84" s="1">
        <v>0.85456000047941716</v>
      </c>
      <c r="G84" s="1">
        <v>4</v>
      </c>
      <c r="H84" s="1" t="s">
        <v>66</v>
      </c>
      <c r="I84" s="1">
        <v>1280</v>
      </c>
      <c r="J84" s="1">
        <v>1148.3600369096559</v>
      </c>
      <c r="K84" s="1">
        <v>492.22656027614426</v>
      </c>
      <c r="L84" s="1">
        <v>2920.89</v>
      </c>
    </row>
    <row r="85" spans="1:12" ht="14.25" customHeight="1" x14ac:dyDescent="0.15">
      <c r="A85" s="1" t="s">
        <v>62</v>
      </c>
      <c r="B85" s="1" t="s">
        <v>34</v>
      </c>
      <c r="C85" s="1">
        <v>47</v>
      </c>
      <c r="D85" s="1">
        <v>68.11</v>
      </c>
      <c r="E85" s="1">
        <v>57.82</v>
      </c>
      <c r="F85" s="1">
        <v>0.84892086330935257</v>
      </c>
      <c r="G85" s="1">
        <v>5</v>
      </c>
      <c r="H85" s="1" t="s">
        <v>67</v>
      </c>
      <c r="I85" s="1">
        <v>1280</v>
      </c>
      <c r="J85" s="1">
        <v>1140.7821491485613</v>
      </c>
      <c r="K85" s="1">
        <v>488.97841726618708</v>
      </c>
      <c r="L85" s="1">
        <v>2909.7605664147482</v>
      </c>
    </row>
    <row r="86" spans="1:12" ht="14.25" customHeight="1" x14ac:dyDescent="0.15">
      <c r="A86" s="1"/>
      <c r="B86" s="1"/>
      <c r="C86" s="1"/>
      <c r="D86" s="1"/>
      <c r="E86" s="1">
        <v>340.56176800288659</v>
      </c>
      <c r="F86" s="1">
        <v>5.0001727793699402</v>
      </c>
      <c r="G86" s="1"/>
      <c r="H86" s="1"/>
      <c r="I86" s="1">
        <v>6400</v>
      </c>
      <c r="J86" s="1">
        <v>6719.245686962412</v>
      </c>
      <c r="K86" s="1">
        <v>2880.0995209170856</v>
      </c>
      <c r="L86" s="1">
        <v>16000</v>
      </c>
    </row>
    <row r="87" spans="1:12" ht="14.2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4.25" customHeight="1" x14ac:dyDescent="0.15">
      <c r="A88" s="1" t="s">
        <v>1</v>
      </c>
      <c r="B88" s="1" t="s">
        <v>2</v>
      </c>
      <c r="C88" s="1" t="s">
        <v>3</v>
      </c>
      <c r="D88" s="1" t="s">
        <v>4</v>
      </c>
      <c r="E88" s="1" t="s">
        <v>5</v>
      </c>
      <c r="F88" s="1" t="s">
        <v>6</v>
      </c>
      <c r="G88" s="1" t="s">
        <v>7</v>
      </c>
      <c r="H88" s="1" t="s">
        <v>8</v>
      </c>
      <c r="I88" s="1" t="s">
        <v>9</v>
      </c>
      <c r="J88" s="1" t="s">
        <v>10</v>
      </c>
      <c r="K88" s="1" t="s">
        <v>11</v>
      </c>
      <c r="L88" s="1" t="s">
        <v>12</v>
      </c>
    </row>
    <row r="89" spans="1:12" ht="14.25" customHeight="1" x14ac:dyDescent="0.15">
      <c r="A89" s="1" t="s">
        <v>58</v>
      </c>
      <c r="B89" s="1" t="s">
        <v>68</v>
      </c>
      <c r="C89" s="1">
        <v>47</v>
      </c>
      <c r="D89" s="1">
        <v>56.71</v>
      </c>
      <c r="E89" s="1">
        <v>61.288461538461497</v>
      </c>
      <c r="F89" s="1">
        <v>1.0807346418349761</v>
      </c>
      <c r="G89" s="1">
        <v>1</v>
      </c>
      <c r="H89" s="1" t="s">
        <v>69</v>
      </c>
      <c r="I89" s="1">
        <v>1088</v>
      </c>
      <c r="J89" s="1">
        <v>1234.5441771262547</v>
      </c>
      <c r="K89" s="1">
        <v>529.12768064240436</v>
      </c>
      <c r="L89" s="1">
        <v>2851.6718577686593</v>
      </c>
    </row>
    <row r="90" spans="1:12" ht="14.25" customHeight="1" x14ac:dyDescent="0.15">
      <c r="A90" s="1" t="s">
        <v>56</v>
      </c>
      <c r="B90" s="1" t="s">
        <v>68</v>
      </c>
      <c r="C90" s="1">
        <v>53</v>
      </c>
      <c r="D90" s="1">
        <v>56.71</v>
      </c>
      <c r="E90" s="1">
        <v>60.4339622641509</v>
      </c>
      <c r="F90" s="1">
        <v>1.0656667653703209</v>
      </c>
      <c r="G90" s="1">
        <v>2</v>
      </c>
      <c r="H90" s="1" t="s">
        <v>70</v>
      </c>
      <c r="I90" s="1">
        <v>1088</v>
      </c>
      <c r="J90" s="1">
        <v>1217.331849112494</v>
      </c>
      <c r="K90" s="1">
        <v>521.75044832530909</v>
      </c>
      <c r="L90" s="1">
        <v>2827.0822974378029</v>
      </c>
    </row>
    <row r="91" spans="1:12" ht="14.25" customHeight="1" x14ac:dyDescent="0.15">
      <c r="A91" s="1" t="s">
        <v>62</v>
      </c>
      <c r="B91" s="1" t="s">
        <v>68</v>
      </c>
      <c r="C91" s="1">
        <v>47</v>
      </c>
      <c r="D91" s="1">
        <v>56.71</v>
      </c>
      <c r="E91" s="1">
        <v>54.48</v>
      </c>
      <c r="F91" s="1">
        <v>0.96067712925409976</v>
      </c>
      <c r="G91" s="1">
        <v>3</v>
      </c>
      <c r="H91" s="1" t="s">
        <v>71</v>
      </c>
      <c r="I91" s="1">
        <v>1088</v>
      </c>
      <c r="J91" s="1">
        <v>1097.4001481115772</v>
      </c>
      <c r="K91" s="1">
        <v>470.34752248280728</v>
      </c>
      <c r="L91" s="1">
        <v>2655.7476705943845</v>
      </c>
    </row>
    <row r="92" spans="1:12" ht="14.25" customHeight="1" x14ac:dyDescent="0.15">
      <c r="A92" s="1" t="s">
        <v>59</v>
      </c>
      <c r="B92" s="1" t="s">
        <v>68</v>
      </c>
      <c r="C92" s="1">
        <v>40</v>
      </c>
      <c r="D92" s="1">
        <v>56.71</v>
      </c>
      <c r="E92" s="1">
        <v>54</v>
      </c>
      <c r="F92" s="1">
        <v>0.95221301357785226</v>
      </c>
      <c r="G92" s="1">
        <v>4</v>
      </c>
      <c r="H92" s="1" t="s">
        <v>69</v>
      </c>
      <c r="I92" s="1">
        <v>1088</v>
      </c>
      <c r="J92" s="1">
        <v>1087.7314243396693</v>
      </c>
      <c r="K92" s="1">
        <v>466.20349144771649</v>
      </c>
      <c r="L92" s="1">
        <v>2641.9349157873858</v>
      </c>
    </row>
    <row r="93" spans="1:12" ht="14.25" customHeight="1" x14ac:dyDescent="0.15">
      <c r="A93" s="1" t="s">
        <v>61</v>
      </c>
      <c r="B93" s="1" t="s">
        <v>68</v>
      </c>
      <c r="C93" s="1">
        <v>44</v>
      </c>
      <c r="D93" s="1">
        <v>56.71</v>
      </c>
      <c r="E93" s="1">
        <v>53.367346938775498</v>
      </c>
      <c r="F93" s="1">
        <v>0.94105707880048484</v>
      </c>
      <c r="G93" s="1">
        <v>5</v>
      </c>
      <c r="H93" s="1" t="s">
        <v>70</v>
      </c>
      <c r="I93" s="1">
        <v>1088</v>
      </c>
      <c r="J93" s="1">
        <v>1074.9877833137696</v>
      </c>
      <c r="K93" s="1">
        <v>460.74154578071739</v>
      </c>
      <c r="L93" s="1">
        <v>2623.56</v>
      </c>
    </row>
    <row r="94" spans="1:12" ht="14.25" customHeight="1" x14ac:dyDescent="0.15">
      <c r="A94" s="1"/>
      <c r="B94" s="1"/>
      <c r="C94" s="1"/>
      <c r="D94" s="1"/>
      <c r="E94" s="1">
        <v>283.56977074138791</v>
      </c>
      <c r="F94" s="1">
        <v>5.0003486288377346</v>
      </c>
      <c r="G94" s="1"/>
      <c r="H94" s="1"/>
      <c r="I94" s="1"/>
      <c r="J94" s="1">
        <v>5711.9953820037654</v>
      </c>
      <c r="K94" s="1">
        <v>2448.1706886789548</v>
      </c>
      <c r="L94" s="1">
        <v>13600</v>
      </c>
    </row>
    <row r="95" spans="1:12" ht="14.2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4.25" customHeight="1" x14ac:dyDescent="0.15">
      <c r="A96" s="1" t="s">
        <v>1</v>
      </c>
      <c r="B96" s="1" t="s">
        <v>2</v>
      </c>
      <c r="C96" s="1" t="s">
        <v>3</v>
      </c>
      <c r="D96" s="1" t="s">
        <v>4</v>
      </c>
      <c r="E96" s="1" t="s">
        <v>5</v>
      </c>
      <c r="F96" s="1" t="s">
        <v>6</v>
      </c>
      <c r="G96" s="1" t="s">
        <v>7</v>
      </c>
      <c r="H96" s="1" t="s">
        <v>8</v>
      </c>
      <c r="I96" s="1" t="s">
        <v>9</v>
      </c>
      <c r="J96" s="1" t="s">
        <v>10</v>
      </c>
      <c r="K96" s="1" t="s">
        <v>11</v>
      </c>
      <c r="L96" s="1" t="s">
        <v>12</v>
      </c>
    </row>
    <row r="97" spans="1:12" ht="14.25" customHeight="1" x14ac:dyDescent="0.15">
      <c r="A97" s="1" t="s">
        <v>56</v>
      </c>
      <c r="B97" s="1" t="s">
        <v>72</v>
      </c>
      <c r="C97" s="1">
        <v>53</v>
      </c>
      <c r="D97" s="1">
        <v>49.26</v>
      </c>
      <c r="E97" s="1">
        <v>54.660377358490599</v>
      </c>
      <c r="F97" s="1">
        <v>1.1096300722389485</v>
      </c>
      <c r="G97" s="1">
        <v>1</v>
      </c>
      <c r="H97" s="1" t="s">
        <v>73</v>
      </c>
      <c r="I97" s="1">
        <v>1088</v>
      </c>
      <c r="J97" s="1">
        <v>1267.6928639883809</v>
      </c>
      <c r="K97" s="1">
        <v>543.27488336818919</v>
      </c>
      <c r="L97" s="1">
        <v>2898.9677473565698</v>
      </c>
    </row>
    <row r="98" spans="1:12" ht="14.25" customHeight="1" x14ac:dyDescent="0.15">
      <c r="A98" s="1" t="s">
        <v>58</v>
      </c>
      <c r="B98" s="1" t="s">
        <v>72</v>
      </c>
      <c r="C98" s="1">
        <v>47</v>
      </c>
      <c r="D98" s="1">
        <v>49.26</v>
      </c>
      <c r="E98" s="1">
        <v>49.788461538461497</v>
      </c>
      <c r="F98" s="1">
        <v>1.0107280052468839</v>
      </c>
      <c r="G98" s="1">
        <v>2</v>
      </c>
      <c r="H98" s="1" t="s">
        <v>74</v>
      </c>
      <c r="I98" s="1">
        <v>1088</v>
      </c>
      <c r="J98" s="1">
        <v>1154.7025551491822</v>
      </c>
      <c r="K98" s="1">
        <v>494.85243136887436</v>
      </c>
      <c r="L98" s="1">
        <v>2737.5549865180569</v>
      </c>
    </row>
    <row r="99" spans="1:12" ht="14.25" customHeight="1" x14ac:dyDescent="0.15">
      <c r="A99" s="1" t="s">
        <v>61</v>
      </c>
      <c r="B99" s="1" t="s">
        <v>72</v>
      </c>
      <c r="C99" s="1">
        <v>44</v>
      </c>
      <c r="D99" s="1">
        <v>49.26</v>
      </c>
      <c r="E99" s="1">
        <v>47.734693877551003</v>
      </c>
      <c r="F99" s="1">
        <v>0.9690356044975843</v>
      </c>
      <c r="G99" s="1">
        <v>3</v>
      </c>
      <c r="H99" s="1" t="s">
        <v>74</v>
      </c>
      <c r="I99" s="1">
        <v>1088</v>
      </c>
      <c r="J99" s="1">
        <v>1107.0712226585381</v>
      </c>
      <c r="K99" s="1">
        <v>474.43983196201731</v>
      </c>
      <c r="L99" s="1">
        <v>2669.5110546205556</v>
      </c>
    </row>
    <row r="100" spans="1:12" ht="14.25" customHeight="1" x14ac:dyDescent="0.15">
      <c r="A100" s="1" t="s">
        <v>62</v>
      </c>
      <c r="B100" s="1" t="s">
        <v>72</v>
      </c>
      <c r="C100" s="1">
        <v>47</v>
      </c>
      <c r="D100" s="1">
        <v>49.26</v>
      </c>
      <c r="E100" s="1">
        <v>47.06</v>
      </c>
      <c r="F100" s="1">
        <v>0.95533901745838412</v>
      </c>
      <c r="G100" s="1">
        <v>4</v>
      </c>
      <c r="H100" s="1" t="s">
        <v>74</v>
      </c>
      <c r="I100" s="1">
        <v>1088</v>
      </c>
      <c r="J100" s="1">
        <v>1091.4236063177557</v>
      </c>
      <c r="K100" s="1">
        <v>467.7339829476249</v>
      </c>
      <c r="L100" s="1">
        <v>2647.29</v>
      </c>
    </row>
    <row r="101" spans="1:12" ht="14.25" customHeight="1" x14ac:dyDescent="0.15">
      <c r="A101" s="1" t="s">
        <v>59</v>
      </c>
      <c r="B101" s="1" t="s">
        <v>72</v>
      </c>
      <c r="C101" s="1">
        <v>40</v>
      </c>
      <c r="D101" s="1">
        <v>49.26</v>
      </c>
      <c r="E101" s="1">
        <v>47.045454545454497</v>
      </c>
      <c r="F101" s="1">
        <v>0.95504373823496747</v>
      </c>
      <c r="G101" s="1">
        <v>5</v>
      </c>
      <c r="H101" s="1" t="s">
        <v>73</v>
      </c>
      <c r="I101" s="1">
        <v>1088</v>
      </c>
      <c r="J101" s="1">
        <v>1091.0862656365914</v>
      </c>
      <c r="K101" s="1">
        <v>467.5894142398401</v>
      </c>
      <c r="L101" s="1">
        <v>2646.6756798764318</v>
      </c>
    </row>
    <row r="102" spans="1:12" ht="14.25" customHeight="1" x14ac:dyDescent="0.15">
      <c r="A102" s="1"/>
      <c r="B102" s="1"/>
      <c r="C102" s="1"/>
      <c r="D102" s="1"/>
      <c r="E102" s="1">
        <v>246.28898731995761</v>
      </c>
      <c r="F102" s="1">
        <v>4.9997764376767684</v>
      </c>
      <c r="G102" s="1"/>
      <c r="H102" s="1"/>
      <c r="I102" s="1">
        <v>5440</v>
      </c>
      <c r="J102" s="1">
        <v>5711.9765137504492</v>
      </c>
      <c r="K102" s="1">
        <v>2447.8905438865459</v>
      </c>
      <c r="L102" s="1">
        <v>13600</v>
      </c>
    </row>
    <row r="103" spans="1:12" ht="14.25" customHeight="1" x14ac:dyDescent="0.15">
      <c r="A103" s="1"/>
      <c r="B103" s="1"/>
      <c r="C103" s="1"/>
      <c r="D103" s="1"/>
      <c r="E103" s="1" t="s">
        <v>25</v>
      </c>
      <c r="F103" s="1"/>
      <c r="G103" s="1"/>
      <c r="H103" s="1"/>
      <c r="I103" s="1"/>
      <c r="J103" s="1"/>
      <c r="K103" s="1"/>
      <c r="L103" s="1"/>
    </row>
    <row r="104" spans="1:12" ht="14.25" customHeight="1" x14ac:dyDescent="0.15">
      <c r="A104" s="1" t="s">
        <v>1</v>
      </c>
      <c r="B104" s="1" t="s">
        <v>2</v>
      </c>
      <c r="C104" s="1" t="s">
        <v>3</v>
      </c>
      <c r="D104" s="1" t="s">
        <v>4</v>
      </c>
      <c r="E104" s="1" t="s">
        <v>5</v>
      </c>
      <c r="F104" s="1" t="s">
        <v>6</v>
      </c>
      <c r="G104" s="1" t="s">
        <v>7</v>
      </c>
      <c r="H104" s="1" t="s">
        <v>8</v>
      </c>
      <c r="I104" s="1" t="s">
        <v>9</v>
      </c>
      <c r="J104" s="1" t="s">
        <v>10</v>
      </c>
      <c r="K104" s="1" t="s">
        <v>11</v>
      </c>
      <c r="L104" s="1" t="s">
        <v>12</v>
      </c>
    </row>
    <row r="105" spans="1:12" ht="14.25" customHeight="1" x14ac:dyDescent="0.15">
      <c r="A105" s="1" t="s">
        <v>58</v>
      </c>
      <c r="B105" s="1" t="s">
        <v>75</v>
      </c>
      <c r="C105" s="1">
        <v>47</v>
      </c>
      <c r="D105" s="1">
        <v>51.88</v>
      </c>
      <c r="E105" s="1">
        <v>55.692307692307701</v>
      </c>
      <c r="F105" s="1">
        <v>1.0734831860506495</v>
      </c>
      <c r="G105" s="1">
        <v>1</v>
      </c>
      <c r="H105" s="1" t="s">
        <v>76</v>
      </c>
      <c r="I105" s="1">
        <v>512</v>
      </c>
      <c r="J105" s="1">
        <v>577.06006891112133</v>
      </c>
      <c r="K105" s="1">
        <v>247.33052606606967</v>
      </c>
      <c r="L105" s="1">
        <v>1336.3905949771911</v>
      </c>
    </row>
    <row r="106" spans="1:12" ht="14.25" customHeight="1" x14ac:dyDescent="0.15">
      <c r="A106" s="1" t="s">
        <v>56</v>
      </c>
      <c r="B106" s="1" t="s">
        <v>75</v>
      </c>
      <c r="C106" s="1">
        <v>53</v>
      </c>
      <c r="D106" s="1">
        <v>51.88</v>
      </c>
      <c r="E106" s="1">
        <v>52.981132075471699</v>
      </c>
      <c r="F106" s="1">
        <v>1.0212245966744737</v>
      </c>
      <c r="G106" s="1">
        <v>2</v>
      </c>
      <c r="H106" s="1" t="s">
        <v>77</v>
      </c>
      <c r="I106" s="1">
        <v>512</v>
      </c>
      <c r="J106" s="1">
        <v>548.96801718783411</v>
      </c>
      <c r="K106" s="1">
        <v>235.29014707379875</v>
      </c>
      <c r="L106" s="1">
        <v>1296.2581642616328</v>
      </c>
    </row>
    <row r="107" spans="1:12" ht="14.25" customHeight="1" x14ac:dyDescent="0.15">
      <c r="A107" s="1" t="s">
        <v>61</v>
      </c>
      <c r="B107" s="1" t="s">
        <v>75</v>
      </c>
      <c r="C107" s="1">
        <v>44</v>
      </c>
      <c r="D107" s="1">
        <v>51.88</v>
      </c>
      <c r="E107" s="1">
        <v>52.285714285714299</v>
      </c>
      <c r="F107" s="1">
        <v>1.0078202445203219</v>
      </c>
      <c r="G107" s="1">
        <v>3</v>
      </c>
      <c r="H107" s="1" t="s">
        <v>76</v>
      </c>
      <c r="I107" s="1">
        <v>512</v>
      </c>
      <c r="J107" s="1">
        <v>541.76239303060686</v>
      </c>
      <c r="K107" s="1">
        <v>232.20178433748217</v>
      </c>
      <c r="L107" s="1">
        <v>1285.9641773680889</v>
      </c>
    </row>
    <row r="108" spans="1:12" ht="14.25" customHeight="1" x14ac:dyDescent="0.15">
      <c r="A108" s="1" t="s">
        <v>59</v>
      </c>
      <c r="B108" s="1" t="s">
        <v>75</v>
      </c>
      <c r="C108" s="1">
        <v>40</v>
      </c>
      <c r="D108" s="1">
        <v>51.88</v>
      </c>
      <c r="E108" s="1">
        <v>49.840909090909101</v>
      </c>
      <c r="F108" s="1">
        <v>0.96069601177542596</v>
      </c>
      <c r="G108" s="1">
        <v>4</v>
      </c>
      <c r="H108" s="1" t="s">
        <v>76</v>
      </c>
      <c r="I108" s="1">
        <v>512</v>
      </c>
      <c r="J108" s="1">
        <v>516.43035863219359</v>
      </c>
      <c r="K108" s="1">
        <v>221.34436111305814</v>
      </c>
      <c r="L108" s="1">
        <v>1249.68</v>
      </c>
    </row>
    <row r="109" spans="1:12" ht="14.25" customHeight="1" x14ac:dyDescent="0.15">
      <c r="A109" s="1" t="s">
        <v>62</v>
      </c>
      <c r="B109" s="1" t="s">
        <v>75</v>
      </c>
      <c r="C109" s="1">
        <v>47</v>
      </c>
      <c r="D109" s="1">
        <v>51.88</v>
      </c>
      <c r="E109" s="1">
        <v>48.62</v>
      </c>
      <c r="F109" s="1">
        <v>0.93716268311488038</v>
      </c>
      <c r="G109" s="1">
        <v>5</v>
      </c>
      <c r="H109" s="1" t="s">
        <v>77</v>
      </c>
      <c r="I109" s="1">
        <v>512</v>
      </c>
      <c r="J109" s="1">
        <v>503.77981651376143</v>
      </c>
      <c r="K109" s="1">
        <v>215.92228218966844</v>
      </c>
      <c r="L109" s="1">
        <v>1231.70209870343</v>
      </c>
    </row>
    <row r="110" spans="1:12" ht="14.25" customHeight="1" x14ac:dyDescent="0.15">
      <c r="A110" s="1"/>
      <c r="B110" s="1"/>
      <c r="C110" s="1"/>
      <c r="D110" s="1"/>
      <c r="E110" s="1">
        <v>259.42006314440277</v>
      </c>
      <c r="F110" s="1">
        <v>5.0003867221357519</v>
      </c>
      <c r="G110" s="1"/>
      <c r="H110" s="1"/>
      <c r="I110" s="1">
        <v>2560</v>
      </c>
      <c r="J110" s="1">
        <v>2688.0006542755173</v>
      </c>
      <c r="K110" s="1">
        <v>1152.0891007800772</v>
      </c>
      <c r="L110" s="1">
        <v>6400</v>
      </c>
    </row>
  </sheetData>
  <mergeCells count="2">
    <mergeCell ref="A1:L1"/>
    <mergeCell ref="A62:L6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教学质量奖明细</vt:lpstr>
      <vt:lpstr>教学质量奖汇总</vt:lpstr>
      <vt:lpstr>Sheet3</vt:lpstr>
      <vt:lpstr>教学质量奖励明细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huaqiang ji</cp:lastModifiedBy>
  <dcterms:modified xsi:type="dcterms:W3CDTF">2022-06-28T12:12:15Z</dcterms:modified>
</cp:coreProperties>
</file>

<file path=docProps/core0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