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wps\26357658\WPS云盘\木里中学\3.教务相关\8.绩效及教学质量计算\2022-2023学年教学质量奖\"/>
    </mc:Choice>
  </mc:AlternateContent>
  <xr:revisionPtr revIDLastSave="0" documentId="13_ncr:1_{DE007B54-AC7A-41B9-9910-AC214622DDC6}" xr6:coauthVersionLast="47" xr6:coauthVersionMax="47" xr10:uidLastSave="{00000000-0000-0000-0000-000000000000}"/>
  <bookViews>
    <workbookView xWindow="-120" yWindow="-120" windowWidth="29040" windowHeight="15720" tabRatio="777" xr2:uid="{00000000-000D-0000-FFFF-FFFF00000000}"/>
  </bookViews>
  <sheets>
    <sheet name="汇总" sheetId="5" r:id="rId1"/>
    <sheet name="gk_质量奖分配" sheetId="1" r:id="rId2"/>
    <sheet name="gk_分数线" sheetId="19" r:id="rId3"/>
    <sheet name="1.gk_工作量" sheetId="2" r:id="rId4"/>
    <sheet name="2.gk_过程评价" sheetId="14" r:id="rId5"/>
    <sheet name="3.gk_上线质量" sheetId="26" r:id="rId6"/>
    <sheet name="4.gk_艺体质量" sheetId="16" r:id="rId7"/>
    <sheet name="5.gk_超额目标(无)" sheetId="31" r:id="rId8"/>
    <sheet name="6.gk_年级管理" sheetId="32" r:id="rId9"/>
    <sheet name="高一质量奖" sheetId="27" r:id="rId10"/>
    <sheet name="高二质量和进步奖" sheetId="28" r:id="rId11"/>
    <sheet name="高三质量奖" sheetId="29" r:id="rId12"/>
  </sheets>
  <definedNames>
    <definedName name="_xlnm.Print_Titles" localSheetId="3">'1.gk_工作量'!$1:$3</definedName>
    <definedName name="_xlnm.Print_Titles" localSheetId="4">'2.gk_过程评价'!$1:$1</definedName>
    <definedName name="_xlnm.Print_Titles" localSheetId="5">'3.gk_上线质量'!$1:$2</definedName>
    <definedName name="_xlnm.Print_Titles" localSheetId="6">'4.gk_艺体质量'!$1:$3</definedName>
    <definedName name="_xlnm.Print_Titles" localSheetId="0">汇总!$5:$8</definedName>
    <definedName name="班主任">#REF!,#REF!,#REF!,#REF!,#REF!,#REF!</definedName>
    <definedName name="单双上线">#REF!</definedName>
    <definedName name="高2016级质量奖">#REF!</definedName>
    <definedName name="高2017级质量奖">#REF!</definedName>
    <definedName name="高2018级质量奖">#REF!</definedName>
    <definedName name="过程评价奖">'2.gk_过程评价'!$A$1:$C$62</definedName>
    <definedName name="基本奖">'1.gk_工作量'!$B$4:$M$71</definedName>
    <definedName name="文化贡献奖">#REF!</definedName>
    <definedName name="学生教师总表">#REF!</definedName>
    <definedName name="总分上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6" l="1"/>
  <c r="F6" i="16"/>
  <c r="F7" i="16"/>
  <c r="F8" i="16"/>
  <c r="F9" i="16"/>
  <c r="F10" i="16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F46" i="16"/>
  <c r="F47" i="16"/>
  <c r="F48" i="16"/>
  <c r="F49" i="16"/>
  <c r="F50" i="16"/>
  <c r="C5" i="16"/>
  <c r="C6" i="16"/>
  <c r="C7" i="16"/>
  <c r="C8" i="16"/>
  <c r="C9" i="16"/>
  <c r="C10" i="16"/>
  <c r="C11" i="16"/>
  <c r="C12" i="16"/>
  <c r="C13" i="16"/>
  <c r="C14" i="16"/>
  <c r="C15" i="16"/>
  <c r="C16" i="16"/>
  <c r="C17" i="16"/>
  <c r="C18" i="16"/>
  <c r="C19" i="16"/>
  <c r="C20" i="16"/>
  <c r="C21" i="16"/>
  <c r="C22" i="16"/>
  <c r="C23" i="16"/>
  <c r="C24" i="16"/>
  <c r="C25" i="16"/>
  <c r="C26" i="16"/>
  <c r="C27" i="16"/>
  <c r="C28" i="16"/>
  <c r="C29" i="16"/>
  <c r="C30" i="16"/>
  <c r="C31" i="16"/>
  <c r="C32" i="16"/>
  <c r="C33" i="16"/>
  <c r="C34" i="16"/>
  <c r="C35" i="16"/>
  <c r="C36" i="16"/>
  <c r="C37" i="16"/>
  <c r="C38" i="16"/>
  <c r="C39" i="16"/>
  <c r="C40" i="16"/>
  <c r="C41" i="16"/>
  <c r="C42" i="16"/>
  <c r="C43" i="16"/>
  <c r="C44" i="16"/>
  <c r="C45" i="16"/>
  <c r="C46" i="16"/>
  <c r="C47" i="16"/>
  <c r="C48" i="16"/>
  <c r="C49" i="16"/>
  <c r="C50" i="16"/>
  <c r="C4" i="16"/>
  <c r="B34" i="16"/>
  <c r="B35" i="16"/>
  <c r="K15" i="5"/>
  <c r="D178" i="5" l="1"/>
  <c r="E178" i="5"/>
  <c r="F178" i="5"/>
  <c r="G178" i="5"/>
  <c r="L178" i="5"/>
  <c r="C178" i="5"/>
  <c r="C170" i="5"/>
  <c r="D170" i="5"/>
  <c r="E170" i="5"/>
  <c r="G170" i="5"/>
  <c r="H170" i="5"/>
  <c r="I170" i="5"/>
  <c r="J170" i="5"/>
  <c r="L170" i="5"/>
  <c r="D10" i="5"/>
  <c r="E10" i="5"/>
  <c r="G10" i="5"/>
  <c r="H10" i="5"/>
  <c r="I10" i="5"/>
  <c r="J10" i="5"/>
  <c r="K10" i="5"/>
  <c r="L10" i="5"/>
  <c r="D11" i="5"/>
  <c r="E11" i="5"/>
  <c r="G11" i="5"/>
  <c r="H11" i="5"/>
  <c r="I11" i="5"/>
  <c r="J11" i="5"/>
  <c r="K11" i="5"/>
  <c r="L11" i="5"/>
  <c r="D12" i="5"/>
  <c r="E12" i="5"/>
  <c r="G12" i="5"/>
  <c r="H12" i="5"/>
  <c r="I12" i="5"/>
  <c r="J12" i="5"/>
  <c r="K12" i="5"/>
  <c r="L12" i="5"/>
  <c r="D13" i="5"/>
  <c r="E13" i="5"/>
  <c r="G13" i="5"/>
  <c r="H13" i="5"/>
  <c r="I13" i="5"/>
  <c r="J13" i="5"/>
  <c r="K13" i="5"/>
  <c r="L13" i="5"/>
  <c r="D14" i="5"/>
  <c r="E14" i="5"/>
  <c r="G14" i="5"/>
  <c r="H14" i="5"/>
  <c r="I14" i="5"/>
  <c r="J14" i="5"/>
  <c r="K14" i="5"/>
  <c r="L14" i="5"/>
  <c r="D15" i="5"/>
  <c r="E15" i="5"/>
  <c r="G15" i="5"/>
  <c r="H15" i="5"/>
  <c r="I15" i="5"/>
  <c r="J15" i="5"/>
  <c r="L15" i="5"/>
  <c r="D16" i="5"/>
  <c r="E16" i="5"/>
  <c r="G16" i="5"/>
  <c r="K16" i="5"/>
  <c r="L16" i="5"/>
  <c r="D17" i="5"/>
  <c r="E17" i="5"/>
  <c r="G17" i="5"/>
  <c r="K17" i="5"/>
  <c r="L17" i="5"/>
  <c r="D18" i="5"/>
  <c r="E18" i="5"/>
  <c r="G18" i="5"/>
  <c r="H18" i="5"/>
  <c r="I18" i="5"/>
  <c r="J18" i="5"/>
  <c r="K18" i="5"/>
  <c r="L18" i="5"/>
  <c r="D19" i="5"/>
  <c r="E19" i="5"/>
  <c r="G19" i="5"/>
  <c r="H19" i="5"/>
  <c r="I19" i="5"/>
  <c r="J19" i="5"/>
  <c r="K19" i="5"/>
  <c r="L19" i="5"/>
  <c r="D20" i="5"/>
  <c r="E20" i="5"/>
  <c r="G20" i="5"/>
  <c r="L20" i="5"/>
  <c r="D21" i="5"/>
  <c r="E21" i="5"/>
  <c r="G21" i="5"/>
  <c r="H21" i="5"/>
  <c r="I21" i="5"/>
  <c r="J21" i="5"/>
  <c r="K21" i="5"/>
  <c r="L21" i="5"/>
  <c r="D22" i="5"/>
  <c r="E22" i="5"/>
  <c r="G22" i="5"/>
  <c r="H22" i="5"/>
  <c r="I22" i="5"/>
  <c r="J22" i="5"/>
  <c r="K22" i="5"/>
  <c r="L22" i="5"/>
  <c r="D23" i="5"/>
  <c r="E23" i="5"/>
  <c r="G23" i="5"/>
  <c r="H23" i="5"/>
  <c r="I23" i="5"/>
  <c r="J23" i="5"/>
  <c r="K23" i="5"/>
  <c r="L23" i="5"/>
  <c r="D24" i="5"/>
  <c r="E24" i="5"/>
  <c r="G24" i="5"/>
  <c r="H24" i="5"/>
  <c r="I24" i="5"/>
  <c r="J24" i="5"/>
  <c r="K24" i="5"/>
  <c r="L24" i="5"/>
  <c r="D25" i="5"/>
  <c r="E25" i="5"/>
  <c r="G25" i="5"/>
  <c r="H25" i="5"/>
  <c r="I25" i="5"/>
  <c r="J25" i="5"/>
  <c r="K25" i="5"/>
  <c r="L25" i="5"/>
  <c r="D26" i="5"/>
  <c r="E26" i="5"/>
  <c r="G26" i="5"/>
  <c r="L26" i="5"/>
  <c r="D27" i="5"/>
  <c r="E27" i="5"/>
  <c r="G27" i="5"/>
  <c r="H27" i="5"/>
  <c r="I27" i="5"/>
  <c r="J27" i="5"/>
  <c r="K27" i="5"/>
  <c r="L27" i="5"/>
  <c r="D28" i="5"/>
  <c r="E28" i="5"/>
  <c r="G28" i="5"/>
  <c r="H28" i="5"/>
  <c r="I28" i="5"/>
  <c r="J28" i="5"/>
  <c r="K28" i="5"/>
  <c r="L28" i="5"/>
  <c r="D29" i="5"/>
  <c r="E29" i="5"/>
  <c r="G29" i="5"/>
  <c r="K29" i="5"/>
  <c r="L29" i="5"/>
  <c r="D30" i="5"/>
  <c r="E30" i="5"/>
  <c r="G30" i="5"/>
  <c r="H30" i="5"/>
  <c r="I30" i="5"/>
  <c r="J30" i="5"/>
  <c r="K30" i="5"/>
  <c r="L30" i="5"/>
  <c r="D31" i="5"/>
  <c r="E31" i="5"/>
  <c r="G31" i="5"/>
  <c r="H31" i="5"/>
  <c r="I31" i="5"/>
  <c r="J31" i="5"/>
  <c r="K31" i="5"/>
  <c r="L31" i="5"/>
  <c r="D32" i="5"/>
  <c r="E32" i="5"/>
  <c r="G32" i="5"/>
  <c r="H32" i="5"/>
  <c r="I32" i="5"/>
  <c r="J32" i="5"/>
  <c r="K32" i="5"/>
  <c r="L32" i="5"/>
  <c r="D33" i="5"/>
  <c r="E33" i="5"/>
  <c r="G33" i="5"/>
  <c r="L33" i="5"/>
  <c r="D34" i="5"/>
  <c r="E34" i="5"/>
  <c r="G34" i="5"/>
  <c r="K34" i="5"/>
  <c r="L34" i="5"/>
  <c r="D35" i="5"/>
  <c r="E35" i="5"/>
  <c r="G35" i="5"/>
  <c r="H35" i="5"/>
  <c r="I35" i="5"/>
  <c r="J35" i="5"/>
  <c r="K35" i="5"/>
  <c r="L35" i="5"/>
  <c r="D36" i="5"/>
  <c r="E36" i="5"/>
  <c r="G36" i="5"/>
  <c r="L36" i="5"/>
  <c r="D37" i="5"/>
  <c r="E37" i="5"/>
  <c r="G37" i="5"/>
  <c r="L37" i="5"/>
  <c r="D38" i="5"/>
  <c r="E38" i="5"/>
  <c r="G38" i="5"/>
  <c r="L38" i="5"/>
  <c r="D39" i="5"/>
  <c r="E39" i="5"/>
  <c r="G39" i="5"/>
  <c r="H39" i="5"/>
  <c r="I39" i="5"/>
  <c r="J39" i="5"/>
  <c r="K39" i="5"/>
  <c r="L39" i="5"/>
  <c r="D40" i="5"/>
  <c r="E40" i="5"/>
  <c r="G40" i="5"/>
  <c r="L40" i="5"/>
  <c r="D41" i="5"/>
  <c r="E41" i="5"/>
  <c r="G41" i="5"/>
  <c r="L41" i="5"/>
  <c r="D42" i="5"/>
  <c r="E42" i="5"/>
  <c r="G42" i="5"/>
  <c r="H42" i="5"/>
  <c r="I42" i="5"/>
  <c r="J42" i="5"/>
  <c r="K42" i="5"/>
  <c r="L42" i="5"/>
  <c r="D43" i="5"/>
  <c r="E43" i="5"/>
  <c r="G43" i="5"/>
  <c r="H43" i="5"/>
  <c r="I43" i="5"/>
  <c r="J43" i="5"/>
  <c r="K43" i="5"/>
  <c r="L43" i="5"/>
  <c r="D44" i="5"/>
  <c r="E44" i="5"/>
  <c r="G44" i="5"/>
  <c r="H44" i="5"/>
  <c r="I44" i="5"/>
  <c r="J44" i="5"/>
  <c r="K44" i="5"/>
  <c r="L44" i="5"/>
  <c r="D45" i="5"/>
  <c r="E45" i="5"/>
  <c r="G45" i="5"/>
  <c r="L45" i="5"/>
  <c r="D46" i="5"/>
  <c r="E46" i="5"/>
  <c r="G46" i="5"/>
  <c r="H46" i="5"/>
  <c r="I46" i="5"/>
  <c r="J46" i="5"/>
  <c r="K46" i="5"/>
  <c r="L46" i="5"/>
  <c r="D47" i="5"/>
  <c r="E47" i="5"/>
  <c r="G47" i="5"/>
  <c r="H47" i="5"/>
  <c r="I47" i="5"/>
  <c r="J47" i="5"/>
  <c r="K47" i="5"/>
  <c r="L47" i="5"/>
  <c r="D48" i="5"/>
  <c r="E48" i="5"/>
  <c r="G48" i="5"/>
  <c r="L48" i="5"/>
  <c r="D49" i="5"/>
  <c r="E49" i="5"/>
  <c r="G49" i="5"/>
  <c r="H49" i="5"/>
  <c r="I49" i="5"/>
  <c r="J49" i="5"/>
  <c r="K49" i="5"/>
  <c r="L49" i="5"/>
  <c r="D50" i="5"/>
  <c r="E50" i="5"/>
  <c r="G50" i="5"/>
  <c r="H50" i="5"/>
  <c r="I50" i="5"/>
  <c r="J50" i="5"/>
  <c r="K50" i="5"/>
  <c r="L50" i="5"/>
  <c r="D51" i="5"/>
  <c r="E51" i="5"/>
  <c r="G51" i="5"/>
  <c r="H51" i="5"/>
  <c r="I51" i="5"/>
  <c r="J51" i="5"/>
  <c r="K51" i="5"/>
  <c r="L51" i="5"/>
  <c r="D52" i="5"/>
  <c r="E52" i="5"/>
  <c r="G52" i="5"/>
  <c r="L52" i="5"/>
  <c r="D53" i="5"/>
  <c r="E53" i="5"/>
  <c r="G53" i="5"/>
  <c r="I53" i="5"/>
  <c r="J53" i="5"/>
  <c r="K53" i="5"/>
  <c r="L53" i="5"/>
  <c r="D54" i="5"/>
  <c r="E54" i="5"/>
  <c r="G54" i="5"/>
  <c r="H54" i="5"/>
  <c r="I54" i="5"/>
  <c r="J54" i="5"/>
  <c r="K54" i="5"/>
  <c r="L54" i="5"/>
  <c r="D55" i="5"/>
  <c r="E55" i="5"/>
  <c r="G55" i="5"/>
  <c r="I55" i="5"/>
  <c r="J55" i="5"/>
  <c r="K55" i="5"/>
  <c r="L55" i="5"/>
  <c r="D56" i="5"/>
  <c r="E56" i="5"/>
  <c r="G56" i="5"/>
  <c r="H56" i="5"/>
  <c r="I56" i="5"/>
  <c r="J56" i="5"/>
  <c r="K56" i="5"/>
  <c r="L56" i="5"/>
  <c r="D57" i="5"/>
  <c r="E57" i="5"/>
  <c r="G57" i="5"/>
  <c r="H57" i="5"/>
  <c r="I57" i="5"/>
  <c r="J57" i="5"/>
  <c r="K57" i="5"/>
  <c r="L57" i="5"/>
  <c r="D58" i="5"/>
  <c r="E58" i="5"/>
  <c r="G58" i="5"/>
  <c r="H58" i="5"/>
  <c r="I58" i="5"/>
  <c r="J58" i="5"/>
  <c r="K58" i="5"/>
  <c r="L58" i="5"/>
  <c r="D59" i="5"/>
  <c r="E59" i="5"/>
  <c r="G59" i="5"/>
  <c r="L59" i="5"/>
  <c r="D60" i="5"/>
  <c r="E60" i="5"/>
  <c r="G60" i="5"/>
  <c r="H60" i="5"/>
  <c r="I60" i="5"/>
  <c r="J60" i="5"/>
  <c r="K60" i="5"/>
  <c r="L60" i="5"/>
  <c r="D61" i="5"/>
  <c r="E61" i="5"/>
  <c r="G61" i="5"/>
  <c r="L61" i="5"/>
  <c r="D62" i="5"/>
  <c r="E62" i="5"/>
  <c r="G62" i="5"/>
  <c r="H62" i="5"/>
  <c r="I62" i="5"/>
  <c r="J62" i="5"/>
  <c r="K62" i="5"/>
  <c r="L62" i="5"/>
  <c r="D63" i="5"/>
  <c r="E63" i="5"/>
  <c r="G63" i="5"/>
  <c r="L63" i="5"/>
  <c r="D64" i="5"/>
  <c r="E64" i="5"/>
  <c r="G64" i="5"/>
  <c r="K64" i="5"/>
  <c r="L64" i="5"/>
  <c r="D65" i="5"/>
  <c r="E65" i="5"/>
  <c r="G65" i="5"/>
  <c r="H65" i="5"/>
  <c r="I65" i="5"/>
  <c r="J65" i="5"/>
  <c r="K65" i="5"/>
  <c r="L65" i="5"/>
  <c r="D66" i="5"/>
  <c r="E66" i="5"/>
  <c r="G66" i="5"/>
  <c r="H66" i="5"/>
  <c r="I66" i="5"/>
  <c r="J66" i="5"/>
  <c r="K66" i="5"/>
  <c r="L66" i="5"/>
  <c r="D67" i="5"/>
  <c r="E67" i="5"/>
  <c r="G67" i="5"/>
  <c r="L67" i="5"/>
  <c r="D68" i="5"/>
  <c r="E68" i="5"/>
  <c r="G68" i="5"/>
  <c r="H68" i="5"/>
  <c r="I68" i="5"/>
  <c r="J68" i="5"/>
  <c r="L68" i="5"/>
  <c r="D69" i="5"/>
  <c r="E69" i="5"/>
  <c r="G69" i="5"/>
  <c r="H69" i="5"/>
  <c r="I69" i="5"/>
  <c r="J69" i="5"/>
  <c r="K69" i="5"/>
  <c r="L69" i="5"/>
  <c r="D70" i="5"/>
  <c r="E70" i="5"/>
  <c r="G70" i="5"/>
  <c r="H70" i="5"/>
  <c r="I70" i="5"/>
  <c r="J70" i="5"/>
  <c r="K70" i="5"/>
  <c r="L70" i="5"/>
  <c r="D71" i="5"/>
  <c r="E71" i="5"/>
  <c r="G71" i="5"/>
  <c r="H71" i="5"/>
  <c r="I71" i="5"/>
  <c r="J71" i="5"/>
  <c r="K71" i="5"/>
  <c r="L71" i="5"/>
  <c r="D72" i="5"/>
  <c r="E72" i="5"/>
  <c r="G72" i="5"/>
  <c r="H72" i="5"/>
  <c r="I72" i="5"/>
  <c r="J72" i="5"/>
  <c r="K72" i="5"/>
  <c r="L72" i="5"/>
  <c r="D73" i="5"/>
  <c r="E73" i="5"/>
  <c r="G73" i="5"/>
  <c r="L73" i="5"/>
  <c r="D74" i="5"/>
  <c r="E74" i="5"/>
  <c r="G74" i="5"/>
  <c r="K74" i="5"/>
  <c r="L74" i="5"/>
  <c r="D75" i="5"/>
  <c r="E75" i="5"/>
  <c r="G75" i="5"/>
  <c r="H75" i="5"/>
  <c r="I75" i="5"/>
  <c r="J75" i="5"/>
  <c r="K75" i="5"/>
  <c r="L75" i="5"/>
  <c r="D76" i="5"/>
  <c r="E76" i="5"/>
  <c r="G76" i="5"/>
  <c r="H76" i="5"/>
  <c r="I76" i="5"/>
  <c r="J76" i="5"/>
  <c r="K76" i="5"/>
  <c r="L76" i="5"/>
  <c r="D77" i="5"/>
  <c r="E77" i="5"/>
  <c r="G77" i="5"/>
  <c r="K77" i="5"/>
  <c r="L77" i="5"/>
  <c r="D78" i="5"/>
  <c r="E78" i="5"/>
  <c r="G78" i="5"/>
  <c r="H78" i="5"/>
  <c r="I78" i="5"/>
  <c r="J78" i="5"/>
  <c r="K78" i="5"/>
  <c r="L78" i="5"/>
  <c r="D79" i="5"/>
  <c r="E79" i="5"/>
  <c r="G79" i="5"/>
  <c r="H79" i="5"/>
  <c r="I79" i="5"/>
  <c r="J79" i="5"/>
  <c r="K79" i="5"/>
  <c r="L79" i="5"/>
  <c r="D80" i="5"/>
  <c r="E80" i="5"/>
  <c r="G80" i="5"/>
  <c r="K80" i="5"/>
  <c r="L80" i="5"/>
  <c r="D81" i="5"/>
  <c r="E81" i="5"/>
  <c r="G81" i="5"/>
  <c r="H81" i="5"/>
  <c r="I81" i="5"/>
  <c r="J81" i="5"/>
  <c r="K81" i="5"/>
  <c r="L81" i="5"/>
  <c r="D82" i="5"/>
  <c r="E82" i="5"/>
  <c r="G82" i="5"/>
  <c r="L82" i="5"/>
  <c r="D83" i="5"/>
  <c r="E83" i="5"/>
  <c r="G83" i="5"/>
  <c r="H83" i="5"/>
  <c r="I83" i="5"/>
  <c r="J83" i="5"/>
  <c r="K83" i="5"/>
  <c r="L83" i="5"/>
  <c r="D84" i="5"/>
  <c r="E84" i="5"/>
  <c r="G84" i="5"/>
  <c r="L84" i="5"/>
  <c r="D85" i="5"/>
  <c r="E85" i="5"/>
  <c r="G85" i="5"/>
  <c r="L85" i="5"/>
  <c r="D86" i="5"/>
  <c r="E86" i="5"/>
  <c r="G86" i="5"/>
  <c r="H86" i="5"/>
  <c r="I86" i="5"/>
  <c r="J86" i="5"/>
  <c r="K86" i="5"/>
  <c r="L86" i="5"/>
  <c r="D87" i="5"/>
  <c r="E87" i="5"/>
  <c r="G87" i="5"/>
  <c r="H87" i="5"/>
  <c r="I87" i="5"/>
  <c r="J87" i="5"/>
  <c r="K87" i="5"/>
  <c r="L87" i="5"/>
  <c r="D88" i="5"/>
  <c r="E88" i="5"/>
  <c r="G88" i="5"/>
  <c r="H88" i="5"/>
  <c r="I88" i="5"/>
  <c r="J88" i="5"/>
  <c r="K88" i="5"/>
  <c r="L88" i="5"/>
  <c r="D89" i="5"/>
  <c r="E89" i="5"/>
  <c r="G89" i="5"/>
  <c r="H89" i="5"/>
  <c r="I89" i="5"/>
  <c r="J89" i="5"/>
  <c r="K89" i="5"/>
  <c r="L89" i="5"/>
  <c r="D90" i="5"/>
  <c r="E90" i="5"/>
  <c r="G90" i="5"/>
  <c r="L90" i="5"/>
  <c r="D91" i="5"/>
  <c r="E91" i="5"/>
  <c r="G91" i="5"/>
  <c r="L91" i="5"/>
  <c r="D92" i="5"/>
  <c r="E92" i="5"/>
  <c r="G92" i="5"/>
  <c r="H92" i="5"/>
  <c r="I92" i="5"/>
  <c r="J92" i="5"/>
  <c r="K92" i="5"/>
  <c r="L92" i="5"/>
  <c r="D93" i="5"/>
  <c r="E93" i="5"/>
  <c r="G93" i="5"/>
  <c r="H93" i="5"/>
  <c r="I93" i="5"/>
  <c r="J93" i="5"/>
  <c r="K93" i="5"/>
  <c r="L93" i="5"/>
  <c r="D94" i="5"/>
  <c r="E94" i="5"/>
  <c r="G94" i="5"/>
  <c r="L94" i="5"/>
  <c r="D95" i="5"/>
  <c r="E95" i="5"/>
  <c r="G95" i="5"/>
  <c r="H95" i="5"/>
  <c r="I95" i="5"/>
  <c r="J95" i="5"/>
  <c r="K95" i="5"/>
  <c r="L95" i="5"/>
  <c r="D96" i="5"/>
  <c r="E96" i="5"/>
  <c r="G96" i="5"/>
  <c r="K96" i="5"/>
  <c r="L96" i="5"/>
  <c r="D97" i="5"/>
  <c r="E97" i="5"/>
  <c r="G97" i="5"/>
  <c r="H97" i="5"/>
  <c r="I97" i="5"/>
  <c r="J97" i="5"/>
  <c r="K97" i="5"/>
  <c r="L97" i="5"/>
  <c r="D98" i="5"/>
  <c r="E98" i="5"/>
  <c r="G98" i="5"/>
  <c r="H98" i="5"/>
  <c r="I98" i="5"/>
  <c r="J98" i="5"/>
  <c r="K98" i="5"/>
  <c r="L98" i="5"/>
  <c r="D99" i="5"/>
  <c r="E99" i="5"/>
  <c r="G99" i="5"/>
  <c r="H99" i="5"/>
  <c r="I99" i="5"/>
  <c r="J99" i="5"/>
  <c r="K99" i="5"/>
  <c r="L99" i="5"/>
  <c r="D100" i="5"/>
  <c r="E100" i="5"/>
  <c r="G100" i="5"/>
  <c r="H100" i="5"/>
  <c r="I100" i="5"/>
  <c r="J100" i="5"/>
  <c r="K100" i="5"/>
  <c r="L100" i="5"/>
  <c r="D101" i="5"/>
  <c r="E101" i="5"/>
  <c r="G101" i="5"/>
  <c r="H101" i="5"/>
  <c r="I101" i="5"/>
  <c r="J101" i="5"/>
  <c r="K101" i="5"/>
  <c r="L101" i="5"/>
  <c r="D102" i="5"/>
  <c r="E102" i="5"/>
  <c r="G102" i="5"/>
  <c r="L102" i="5"/>
  <c r="D103" i="5"/>
  <c r="E103" i="5"/>
  <c r="G103" i="5"/>
  <c r="H103" i="5"/>
  <c r="I103" i="5"/>
  <c r="J103" i="5"/>
  <c r="K103" i="5"/>
  <c r="L103" i="5"/>
  <c r="D104" i="5"/>
  <c r="E104" i="5"/>
  <c r="G104" i="5"/>
  <c r="H104" i="5"/>
  <c r="I104" i="5"/>
  <c r="J104" i="5"/>
  <c r="K104" i="5"/>
  <c r="L104" i="5"/>
  <c r="D105" i="5"/>
  <c r="E105" i="5"/>
  <c r="G105" i="5"/>
  <c r="H105" i="5"/>
  <c r="I105" i="5"/>
  <c r="J105" i="5"/>
  <c r="K105" i="5"/>
  <c r="L105" i="5"/>
  <c r="D106" i="5"/>
  <c r="E106" i="5"/>
  <c r="G106" i="5"/>
  <c r="H106" i="5"/>
  <c r="I106" i="5"/>
  <c r="J106" i="5"/>
  <c r="K106" i="5"/>
  <c r="L106" i="5"/>
  <c r="D107" i="5"/>
  <c r="E107" i="5"/>
  <c r="G107" i="5"/>
  <c r="L107" i="5"/>
  <c r="D108" i="5"/>
  <c r="E108" i="5"/>
  <c r="G108" i="5"/>
  <c r="H108" i="5"/>
  <c r="I108" i="5"/>
  <c r="J108" i="5"/>
  <c r="K108" i="5"/>
  <c r="L108" i="5"/>
  <c r="D109" i="5"/>
  <c r="E109" i="5"/>
  <c r="G109" i="5"/>
  <c r="H109" i="5"/>
  <c r="I109" i="5"/>
  <c r="J109" i="5"/>
  <c r="K109" i="5"/>
  <c r="L109" i="5"/>
  <c r="D110" i="5"/>
  <c r="E110" i="5"/>
  <c r="G110" i="5"/>
  <c r="H110" i="5"/>
  <c r="I110" i="5"/>
  <c r="J110" i="5"/>
  <c r="K110" i="5"/>
  <c r="L110" i="5"/>
  <c r="D111" i="5"/>
  <c r="E111" i="5"/>
  <c r="G111" i="5"/>
  <c r="H111" i="5"/>
  <c r="I111" i="5"/>
  <c r="J111" i="5"/>
  <c r="K111" i="5"/>
  <c r="L111" i="5"/>
  <c r="D112" i="5"/>
  <c r="E112" i="5"/>
  <c r="G112" i="5"/>
  <c r="L112" i="5"/>
  <c r="D113" i="5"/>
  <c r="E113" i="5"/>
  <c r="G113" i="5"/>
  <c r="H113" i="5"/>
  <c r="I113" i="5"/>
  <c r="J113" i="5"/>
  <c r="K113" i="5"/>
  <c r="L113" i="5"/>
  <c r="D114" i="5"/>
  <c r="E114" i="5"/>
  <c r="G114" i="5"/>
  <c r="L114" i="5"/>
  <c r="D115" i="5"/>
  <c r="E115" i="5"/>
  <c r="G115" i="5"/>
  <c r="L115" i="5"/>
  <c r="D116" i="5"/>
  <c r="E116" i="5"/>
  <c r="G116" i="5"/>
  <c r="H116" i="5"/>
  <c r="I116" i="5"/>
  <c r="J116" i="5"/>
  <c r="K116" i="5"/>
  <c r="L116" i="5"/>
  <c r="D117" i="5"/>
  <c r="E117" i="5"/>
  <c r="G117" i="5"/>
  <c r="K117" i="5"/>
  <c r="L117" i="5"/>
  <c r="D118" i="5"/>
  <c r="E118" i="5"/>
  <c r="G118" i="5"/>
  <c r="L118" i="5"/>
  <c r="D119" i="5"/>
  <c r="E119" i="5"/>
  <c r="G119" i="5"/>
  <c r="L119" i="5"/>
  <c r="D120" i="5"/>
  <c r="E120" i="5"/>
  <c r="G120" i="5"/>
  <c r="L120" i="5"/>
  <c r="D121" i="5"/>
  <c r="E121" i="5"/>
  <c r="G121" i="5"/>
  <c r="L121" i="5"/>
  <c r="D122" i="5"/>
  <c r="E122" i="5"/>
  <c r="G122" i="5"/>
  <c r="L122" i="5"/>
  <c r="D123" i="5"/>
  <c r="E123" i="5"/>
  <c r="G123" i="5"/>
  <c r="H123" i="5"/>
  <c r="I123" i="5"/>
  <c r="J123" i="5"/>
  <c r="K123" i="5"/>
  <c r="L123" i="5"/>
  <c r="D124" i="5"/>
  <c r="E124" i="5"/>
  <c r="G124" i="5"/>
  <c r="H124" i="5"/>
  <c r="I124" i="5"/>
  <c r="J124" i="5"/>
  <c r="K124" i="5"/>
  <c r="L124" i="5"/>
  <c r="D125" i="5"/>
  <c r="E125" i="5"/>
  <c r="G125" i="5"/>
  <c r="H125" i="5"/>
  <c r="I125" i="5"/>
  <c r="J125" i="5"/>
  <c r="K125" i="5"/>
  <c r="L125" i="5"/>
  <c r="D126" i="5"/>
  <c r="E126" i="5"/>
  <c r="G126" i="5"/>
  <c r="L126" i="5"/>
  <c r="D127" i="5"/>
  <c r="E127" i="5"/>
  <c r="G127" i="5"/>
  <c r="H127" i="5"/>
  <c r="I127" i="5"/>
  <c r="J127" i="5"/>
  <c r="K127" i="5"/>
  <c r="L127" i="5"/>
  <c r="D128" i="5"/>
  <c r="E128" i="5"/>
  <c r="G128" i="5"/>
  <c r="K128" i="5"/>
  <c r="L128" i="5"/>
  <c r="D129" i="5"/>
  <c r="E129" i="5"/>
  <c r="G129" i="5"/>
  <c r="H129" i="5"/>
  <c r="I129" i="5"/>
  <c r="J129" i="5"/>
  <c r="K129" i="5"/>
  <c r="L129" i="5"/>
  <c r="D130" i="5"/>
  <c r="E130" i="5"/>
  <c r="G130" i="5"/>
  <c r="H130" i="5"/>
  <c r="I130" i="5"/>
  <c r="J130" i="5"/>
  <c r="K130" i="5"/>
  <c r="L130" i="5"/>
  <c r="D131" i="5"/>
  <c r="E131" i="5"/>
  <c r="G131" i="5"/>
  <c r="H131" i="5"/>
  <c r="I131" i="5"/>
  <c r="J131" i="5"/>
  <c r="K131" i="5"/>
  <c r="L131" i="5"/>
  <c r="D132" i="5"/>
  <c r="E132" i="5"/>
  <c r="G132" i="5"/>
  <c r="L132" i="5"/>
  <c r="D133" i="5"/>
  <c r="E133" i="5"/>
  <c r="G133" i="5"/>
  <c r="L133" i="5"/>
  <c r="D134" i="5"/>
  <c r="E134" i="5"/>
  <c r="G134" i="5"/>
  <c r="H134" i="5"/>
  <c r="I134" i="5"/>
  <c r="J134" i="5"/>
  <c r="K134" i="5"/>
  <c r="L134" i="5"/>
  <c r="D135" i="5"/>
  <c r="E135" i="5"/>
  <c r="G135" i="5"/>
  <c r="H135" i="5"/>
  <c r="I135" i="5"/>
  <c r="J135" i="5"/>
  <c r="K135" i="5"/>
  <c r="L135" i="5"/>
  <c r="D136" i="5"/>
  <c r="E136" i="5"/>
  <c r="G136" i="5"/>
  <c r="L136" i="5"/>
  <c r="D137" i="5"/>
  <c r="E137" i="5"/>
  <c r="G137" i="5"/>
  <c r="H137" i="5"/>
  <c r="I137" i="5"/>
  <c r="J137" i="5"/>
  <c r="K137" i="5"/>
  <c r="L137" i="5"/>
  <c r="D138" i="5"/>
  <c r="E138" i="5"/>
  <c r="G138" i="5"/>
  <c r="L138" i="5"/>
  <c r="D139" i="5"/>
  <c r="E139" i="5"/>
  <c r="G139" i="5"/>
  <c r="L139" i="5"/>
  <c r="D140" i="5"/>
  <c r="E140" i="5"/>
  <c r="G140" i="5"/>
  <c r="H140" i="5"/>
  <c r="I140" i="5"/>
  <c r="J140" i="5"/>
  <c r="K140" i="5"/>
  <c r="L140" i="5"/>
  <c r="D141" i="5"/>
  <c r="E141" i="5"/>
  <c r="G141" i="5"/>
  <c r="K141" i="5"/>
  <c r="L141" i="5"/>
  <c r="D142" i="5"/>
  <c r="E142" i="5"/>
  <c r="G142" i="5"/>
  <c r="H142" i="5"/>
  <c r="I142" i="5"/>
  <c r="J142" i="5"/>
  <c r="K142" i="5"/>
  <c r="L142" i="5"/>
  <c r="D143" i="5"/>
  <c r="E143" i="5"/>
  <c r="G143" i="5"/>
  <c r="H143" i="5"/>
  <c r="I143" i="5"/>
  <c r="J143" i="5"/>
  <c r="K143" i="5"/>
  <c r="L143" i="5"/>
  <c r="D144" i="5"/>
  <c r="E144" i="5"/>
  <c r="G144" i="5"/>
  <c r="H144" i="5"/>
  <c r="I144" i="5"/>
  <c r="J144" i="5"/>
  <c r="K144" i="5"/>
  <c r="L144" i="5"/>
  <c r="D145" i="5"/>
  <c r="E145" i="5"/>
  <c r="G145" i="5"/>
  <c r="H145" i="5"/>
  <c r="I145" i="5"/>
  <c r="J145" i="5"/>
  <c r="K145" i="5"/>
  <c r="L145" i="5"/>
  <c r="D146" i="5"/>
  <c r="E146" i="5"/>
  <c r="G146" i="5"/>
  <c r="L146" i="5"/>
  <c r="D147" i="5"/>
  <c r="E147" i="5"/>
  <c r="G147" i="5"/>
  <c r="H147" i="5"/>
  <c r="I147" i="5"/>
  <c r="J147" i="5"/>
  <c r="K147" i="5"/>
  <c r="L147" i="5"/>
  <c r="D148" i="5"/>
  <c r="E148" i="5"/>
  <c r="G148" i="5"/>
  <c r="H148" i="5"/>
  <c r="I148" i="5"/>
  <c r="J148" i="5"/>
  <c r="K148" i="5"/>
  <c r="L148" i="5"/>
  <c r="D149" i="5"/>
  <c r="E149" i="5"/>
  <c r="G149" i="5"/>
  <c r="H149" i="5"/>
  <c r="I149" i="5"/>
  <c r="J149" i="5"/>
  <c r="K149" i="5"/>
  <c r="L149" i="5"/>
  <c r="D150" i="5"/>
  <c r="E150" i="5"/>
  <c r="G150" i="5"/>
  <c r="H150" i="5"/>
  <c r="I150" i="5"/>
  <c r="J150" i="5"/>
  <c r="K150" i="5"/>
  <c r="L150" i="5"/>
  <c r="D151" i="5"/>
  <c r="E151" i="5"/>
  <c r="G151" i="5"/>
  <c r="H151" i="5"/>
  <c r="I151" i="5"/>
  <c r="J151" i="5"/>
  <c r="K151" i="5"/>
  <c r="L151" i="5"/>
  <c r="D152" i="5"/>
  <c r="E152" i="5"/>
  <c r="G152" i="5"/>
  <c r="H152" i="5"/>
  <c r="I152" i="5"/>
  <c r="J152" i="5"/>
  <c r="K152" i="5"/>
  <c r="L152" i="5"/>
  <c r="D153" i="5"/>
  <c r="E153" i="5"/>
  <c r="G153" i="5"/>
  <c r="L153" i="5"/>
  <c r="D154" i="5"/>
  <c r="E154" i="5"/>
  <c r="G154" i="5"/>
  <c r="H154" i="5"/>
  <c r="I154" i="5"/>
  <c r="J154" i="5"/>
  <c r="K154" i="5"/>
  <c r="L154" i="5"/>
  <c r="D155" i="5"/>
  <c r="E155" i="5"/>
  <c r="G155" i="5"/>
  <c r="H155" i="5"/>
  <c r="I155" i="5"/>
  <c r="J155" i="5"/>
  <c r="K155" i="5"/>
  <c r="L155" i="5"/>
  <c r="D156" i="5"/>
  <c r="E156" i="5"/>
  <c r="G156" i="5"/>
  <c r="H156" i="5"/>
  <c r="I156" i="5"/>
  <c r="J156" i="5"/>
  <c r="K156" i="5"/>
  <c r="L156" i="5"/>
  <c r="D157" i="5"/>
  <c r="E157" i="5"/>
  <c r="G157" i="5"/>
  <c r="L157" i="5"/>
  <c r="D158" i="5"/>
  <c r="E158" i="5"/>
  <c r="G158" i="5"/>
  <c r="L158" i="5"/>
  <c r="D159" i="5"/>
  <c r="E159" i="5"/>
  <c r="G159" i="5"/>
  <c r="H159" i="5"/>
  <c r="I159" i="5"/>
  <c r="J159" i="5"/>
  <c r="K159" i="5"/>
  <c r="L159" i="5"/>
  <c r="D160" i="5"/>
  <c r="E160" i="5"/>
  <c r="G160" i="5"/>
  <c r="K160" i="5"/>
  <c r="L160" i="5"/>
  <c r="D161" i="5"/>
  <c r="E161" i="5"/>
  <c r="G161" i="5"/>
  <c r="H161" i="5"/>
  <c r="I161" i="5"/>
  <c r="J161" i="5"/>
  <c r="K161" i="5"/>
  <c r="L161" i="5"/>
  <c r="D162" i="5"/>
  <c r="E162" i="5"/>
  <c r="G162" i="5"/>
  <c r="K162" i="5"/>
  <c r="L162" i="5"/>
  <c r="D163" i="5"/>
  <c r="E163" i="5"/>
  <c r="G163" i="5"/>
  <c r="H163" i="5"/>
  <c r="I163" i="5"/>
  <c r="J163" i="5"/>
  <c r="K163" i="5"/>
  <c r="L163" i="5"/>
  <c r="D164" i="5"/>
  <c r="E164" i="5"/>
  <c r="G164" i="5"/>
  <c r="H164" i="5"/>
  <c r="I164" i="5"/>
  <c r="J164" i="5"/>
  <c r="K164" i="5"/>
  <c r="L164" i="5"/>
  <c r="D165" i="5"/>
  <c r="E165" i="5"/>
  <c r="G165" i="5"/>
  <c r="K165" i="5"/>
  <c r="L165" i="5"/>
  <c r="D166" i="5"/>
  <c r="E166" i="5"/>
  <c r="G166" i="5"/>
  <c r="H166" i="5"/>
  <c r="I166" i="5"/>
  <c r="J166" i="5"/>
  <c r="L166" i="5"/>
  <c r="D167" i="5"/>
  <c r="E167" i="5"/>
  <c r="G167" i="5"/>
  <c r="H167" i="5"/>
  <c r="I167" i="5"/>
  <c r="J167" i="5"/>
  <c r="K167" i="5"/>
  <c r="L167" i="5"/>
  <c r="D168" i="5"/>
  <c r="E168" i="5"/>
  <c r="G168" i="5"/>
  <c r="H168" i="5"/>
  <c r="I168" i="5"/>
  <c r="J168" i="5"/>
  <c r="K168" i="5"/>
  <c r="L168" i="5"/>
  <c r="D169" i="5"/>
  <c r="E169" i="5"/>
  <c r="G169" i="5"/>
  <c r="L169" i="5"/>
  <c r="D171" i="5"/>
  <c r="E171" i="5"/>
  <c r="G171" i="5"/>
  <c r="H171" i="5"/>
  <c r="I171" i="5"/>
  <c r="J171" i="5"/>
  <c r="K171" i="5"/>
  <c r="L171" i="5"/>
  <c r="D172" i="5"/>
  <c r="E172" i="5"/>
  <c r="G172" i="5"/>
  <c r="H172" i="5"/>
  <c r="I172" i="5"/>
  <c r="J172" i="5"/>
  <c r="K172" i="5"/>
  <c r="L172" i="5"/>
  <c r="D173" i="5"/>
  <c r="E173" i="5"/>
  <c r="G173" i="5"/>
  <c r="H173" i="5"/>
  <c r="I173" i="5"/>
  <c r="J173" i="5"/>
  <c r="K173" i="5"/>
  <c r="L173" i="5"/>
  <c r="D174" i="5"/>
  <c r="E174" i="5"/>
  <c r="G174" i="5"/>
  <c r="H174" i="5"/>
  <c r="I174" i="5"/>
  <c r="J174" i="5"/>
  <c r="K174" i="5"/>
  <c r="L174" i="5"/>
  <c r="D175" i="5"/>
  <c r="E175" i="5"/>
  <c r="G175" i="5"/>
  <c r="H175" i="5"/>
  <c r="I175" i="5"/>
  <c r="J175" i="5"/>
  <c r="K175" i="5"/>
  <c r="L175" i="5"/>
  <c r="D176" i="5"/>
  <c r="E176" i="5"/>
  <c r="G176" i="5"/>
  <c r="H176" i="5"/>
  <c r="I176" i="5"/>
  <c r="J176" i="5"/>
  <c r="K176" i="5"/>
  <c r="L176" i="5"/>
  <c r="D177" i="5"/>
  <c r="E177" i="5"/>
  <c r="G177" i="5"/>
  <c r="H177" i="5"/>
  <c r="I177" i="5"/>
  <c r="J177" i="5"/>
  <c r="K177" i="5"/>
  <c r="L177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F30" i="5" s="1"/>
  <c r="C31" i="5"/>
  <c r="F31" i="5" s="1"/>
  <c r="C32" i="5"/>
  <c r="C33" i="5"/>
  <c r="C34" i="5"/>
  <c r="C35" i="5"/>
  <c r="C36" i="5"/>
  <c r="C37" i="5"/>
  <c r="C38" i="5"/>
  <c r="C39" i="5"/>
  <c r="C40" i="5"/>
  <c r="C41" i="5"/>
  <c r="C42" i="5"/>
  <c r="C43" i="5"/>
  <c r="F43" i="5" s="1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1" i="5"/>
  <c r="C172" i="5"/>
  <c r="C173" i="5"/>
  <c r="C174" i="5"/>
  <c r="C175" i="5"/>
  <c r="C176" i="5"/>
  <c r="C177" i="5"/>
  <c r="C9" i="5"/>
  <c r="F44" i="5" l="1"/>
  <c r="F20" i="5"/>
  <c r="F32" i="5"/>
  <c r="F56" i="5"/>
  <c r="F17" i="5"/>
  <c r="F47" i="5"/>
  <c r="F35" i="5"/>
  <c r="F23" i="5"/>
  <c r="F11" i="5"/>
  <c r="F134" i="5"/>
  <c r="F122" i="5"/>
  <c r="F110" i="5"/>
  <c r="F98" i="5"/>
  <c r="F86" i="5"/>
  <c r="F74" i="5"/>
  <c r="F62" i="5"/>
  <c r="F50" i="5"/>
  <c r="F38" i="5"/>
  <c r="F26" i="5"/>
  <c r="M22" i="5"/>
  <c r="F22" i="5"/>
  <c r="F158" i="5"/>
  <c r="F146" i="5"/>
  <c r="F13" i="5"/>
  <c r="F28" i="5"/>
  <c r="F52" i="5"/>
  <c r="F16" i="5"/>
  <c r="F40" i="5"/>
  <c r="F166" i="5"/>
  <c r="F142" i="5"/>
  <c r="F106" i="5"/>
  <c r="F46" i="5"/>
  <c r="F34" i="5"/>
  <c r="F170" i="5"/>
  <c r="F162" i="5"/>
  <c r="F150" i="5"/>
  <c r="F138" i="5"/>
  <c r="F126" i="5"/>
  <c r="F114" i="5"/>
  <c r="M14" i="5"/>
  <c r="F171" i="5"/>
  <c r="F94" i="5"/>
  <c r="F82" i="5"/>
  <c r="F70" i="5"/>
  <c r="F58" i="5"/>
  <c r="M99" i="5"/>
  <c r="M78" i="5"/>
  <c r="M30" i="5"/>
  <c r="N30" i="5" s="1"/>
  <c r="M24" i="5"/>
  <c r="M18" i="5"/>
  <c r="M12" i="5"/>
  <c r="M151" i="5"/>
  <c r="M145" i="5"/>
  <c r="F175" i="5"/>
  <c r="M71" i="5"/>
  <c r="M44" i="5"/>
  <c r="N44" i="5" s="1"/>
  <c r="O44" i="5" s="1"/>
  <c r="M103" i="5"/>
  <c r="M100" i="5"/>
  <c r="M88" i="5"/>
  <c r="F54" i="5"/>
  <c r="M174" i="5"/>
  <c r="M167" i="5"/>
  <c r="M143" i="5"/>
  <c r="F115" i="5"/>
  <c r="M49" i="5"/>
  <c r="M35" i="5"/>
  <c r="F51" i="5"/>
  <c r="F39" i="5"/>
  <c r="F27" i="5"/>
  <c r="F15" i="5"/>
  <c r="M164" i="5"/>
  <c r="M152" i="5"/>
  <c r="M149" i="5"/>
  <c r="F78" i="5"/>
  <c r="M124" i="5"/>
  <c r="M109" i="5"/>
  <c r="F154" i="5"/>
  <c r="M137" i="5"/>
  <c r="M131" i="5"/>
  <c r="M116" i="5"/>
  <c r="M95" i="5"/>
  <c r="M87" i="5"/>
  <c r="M86" i="5"/>
  <c r="N86" i="5" s="1"/>
  <c r="O86" i="5" s="1"/>
  <c r="F49" i="5"/>
  <c r="F19" i="5"/>
  <c r="F66" i="5"/>
  <c r="F155" i="5"/>
  <c r="M101" i="5"/>
  <c r="M98" i="5"/>
  <c r="M92" i="5"/>
  <c r="M83" i="5"/>
  <c r="M65" i="5"/>
  <c r="M62" i="5"/>
  <c r="N62" i="5" s="1"/>
  <c r="O62" i="5" s="1"/>
  <c r="F48" i="5"/>
  <c r="F36" i="5"/>
  <c r="F24" i="5"/>
  <c r="F12" i="5"/>
  <c r="M175" i="5"/>
  <c r="N175" i="5" s="1"/>
  <c r="M172" i="5"/>
  <c r="M168" i="5"/>
  <c r="M159" i="5"/>
  <c r="F107" i="5"/>
  <c r="M56" i="5"/>
  <c r="N56" i="5" s="1"/>
  <c r="M51" i="5"/>
  <c r="F90" i="5"/>
  <c r="M150" i="5"/>
  <c r="M144" i="5"/>
  <c r="M23" i="5"/>
  <c r="N23" i="5" s="1"/>
  <c r="M15" i="5"/>
  <c r="M11" i="5"/>
  <c r="N11" i="5" s="1"/>
  <c r="O11" i="5" s="1"/>
  <c r="M43" i="5"/>
  <c r="N43" i="5" s="1"/>
  <c r="O43" i="5" s="1"/>
  <c r="M135" i="5"/>
  <c r="M129" i="5"/>
  <c r="M123" i="5"/>
  <c r="F42" i="5"/>
  <c r="M130" i="5"/>
  <c r="F151" i="5"/>
  <c r="M105" i="5"/>
  <c r="M81" i="5"/>
  <c r="M75" i="5"/>
  <c r="M66" i="5"/>
  <c r="M42" i="5"/>
  <c r="F102" i="5"/>
  <c r="F176" i="5"/>
  <c r="F118" i="5"/>
  <c r="M58" i="5"/>
  <c r="M27" i="5"/>
  <c r="F132" i="5"/>
  <c r="F129" i="5"/>
  <c r="F29" i="5"/>
  <c r="M161" i="5"/>
  <c r="M155" i="5"/>
  <c r="F148" i="5"/>
  <c r="F145" i="5"/>
  <c r="F123" i="5"/>
  <c r="M111" i="5"/>
  <c r="M89" i="5"/>
  <c r="F174" i="5"/>
  <c r="F167" i="5"/>
  <c r="F130" i="5"/>
  <c r="F164" i="5"/>
  <c r="F161" i="5"/>
  <c r="F139" i="5"/>
  <c r="M127" i="5"/>
  <c r="M108" i="5"/>
  <c r="F101" i="5"/>
  <c r="F55" i="5"/>
  <c r="M46" i="5"/>
  <c r="F33" i="5"/>
  <c r="M21" i="5"/>
  <c r="M140" i="5"/>
  <c r="F133" i="5"/>
  <c r="F127" i="5"/>
  <c r="F108" i="5"/>
  <c r="F71" i="5"/>
  <c r="F68" i="5"/>
  <c r="F65" i="5"/>
  <c r="M50" i="5"/>
  <c r="M31" i="5"/>
  <c r="N31" i="5" s="1"/>
  <c r="O31" i="5" s="1"/>
  <c r="F172" i="5"/>
  <c r="M176" i="5"/>
  <c r="M156" i="5"/>
  <c r="F149" i="5"/>
  <c r="F143" i="5"/>
  <c r="M134" i="5"/>
  <c r="N134" i="5" s="1"/>
  <c r="F124" i="5"/>
  <c r="F105" i="5"/>
  <c r="M93" i="5"/>
  <c r="F59" i="5"/>
  <c r="F37" i="5"/>
  <c r="M173" i="5"/>
  <c r="F165" i="5"/>
  <c r="F159" i="5"/>
  <c r="F140" i="5"/>
  <c r="F121" i="5"/>
  <c r="M106" i="5"/>
  <c r="F99" i="5"/>
  <c r="M72" i="5"/>
  <c r="M69" i="5"/>
  <c r="M57" i="5"/>
  <c r="M47" i="5"/>
  <c r="N47" i="5" s="1"/>
  <c r="O47" i="5" s="1"/>
  <c r="M28" i="5"/>
  <c r="F156" i="5"/>
  <c r="M147" i="5"/>
  <c r="F137" i="5"/>
  <c r="M125" i="5"/>
  <c r="F112" i="5"/>
  <c r="F93" i="5"/>
  <c r="F87" i="5"/>
  <c r="F84" i="5"/>
  <c r="F81" i="5"/>
  <c r="M60" i="5"/>
  <c r="M25" i="5"/>
  <c r="M163" i="5"/>
  <c r="F153" i="5"/>
  <c r="F131" i="5"/>
  <c r="F128" i="5"/>
  <c r="F109" i="5"/>
  <c r="M97" i="5"/>
  <c r="M79" i="5"/>
  <c r="F75" i="5"/>
  <c r="F69" i="5"/>
  <c r="M54" i="5"/>
  <c r="M32" i="5"/>
  <c r="N32" i="5" s="1"/>
  <c r="O32" i="5" s="1"/>
  <c r="M13" i="5"/>
  <c r="F173" i="5"/>
  <c r="M177" i="5"/>
  <c r="F169" i="5"/>
  <c r="M154" i="5"/>
  <c r="F147" i="5"/>
  <c r="F144" i="5"/>
  <c r="F125" i="5"/>
  <c r="M113" i="5"/>
  <c r="M110" i="5"/>
  <c r="F103" i="5"/>
  <c r="F41" i="5"/>
  <c r="F117" i="5"/>
  <c r="M171" i="5"/>
  <c r="F163" i="5"/>
  <c r="F160" i="5"/>
  <c r="F141" i="5"/>
  <c r="F119" i="5"/>
  <c r="F100" i="5"/>
  <c r="F97" i="5"/>
  <c r="M76" i="5"/>
  <c r="M70" i="5"/>
  <c r="M19" i="5"/>
  <c r="M10" i="5"/>
  <c r="F177" i="5"/>
  <c r="F157" i="5"/>
  <c r="M148" i="5"/>
  <c r="M142" i="5"/>
  <c r="F135" i="5"/>
  <c r="F116" i="5"/>
  <c r="F113" i="5"/>
  <c r="M104" i="5"/>
  <c r="F91" i="5"/>
  <c r="F85" i="5"/>
  <c r="M39" i="5"/>
  <c r="F168" i="5"/>
  <c r="F152" i="5"/>
  <c r="F136" i="5"/>
  <c r="F120" i="5"/>
  <c r="F104" i="5"/>
  <c r="F88" i="5"/>
  <c r="F72" i="5"/>
  <c r="F45" i="5"/>
  <c r="F111" i="5"/>
  <c r="F95" i="5"/>
  <c r="F79" i="5"/>
  <c r="F63" i="5"/>
  <c r="F53" i="5"/>
  <c r="F92" i="5"/>
  <c r="F76" i="5"/>
  <c r="F60" i="5"/>
  <c r="F10" i="5"/>
  <c r="F89" i="5"/>
  <c r="F73" i="5"/>
  <c r="F57" i="5"/>
  <c r="F14" i="5"/>
  <c r="F83" i="5"/>
  <c r="F67" i="5"/>
  <c r="F18" i="5"/>
  <c r="F96" i="5"/>
  <c r="F80" i="5"/>
  <c r="F64" i="5"/>
  <c r="F21" i="5"/>
  <c r="F77" i="5"/>
  <c r="F61" i="5"/>
  <c r="F25" i="5"/>
  <c r="G9" i="5"/>
  <c r="B43" i="27"/>
  <c r="B30" i="29"/>
  <c r="C30" i="29"/>
  <c r="C35" i="28"/>
  <c r="B35" i="28"/>
  <c r="D35" i="28" s="1"/>
  <c r="D3" i="28"/>
  <c r="D4" i="28"/>
  <c r="D5" i="28"/>
  <c r="D6" i="28"/>
  <c r="D7" i="28"/>
  <c r="D8" i="28"/>
  <c r="D9" i="28"/>
  <c r="D10" i="28"/>
  <c r="D11" i="28"/>
  <c r="D12" i="28"/>
  <c r="D13" i="28"/>
  <c r="D14" i="28"/>
  <c r="D15" i="28"/>
  <c r="D16" i="28"/>
  <c r="D17" i="28"/>
  <c r="D18" i="28"/>
  <c r="D19" i="28"/>
  <c r="D20" i="28"/>
  <c r="D21" i="28"/>
  <c r="D22" i="28"/>
  <c r="D23" i="28"/>
  <c r="D24" i="28"/>
  <c r="D25" i="28"/>
  <c r="D26" i="28"/>
  <c r="D27" i="28"/>
  <c r="D28" i="28"/>
  <c r="D29" i="28"/>
  <c r="D30" i="28"/>
  <c r="D31" i="28"/>
  <c r="D32" i="28"/>
  <c r="D33" i="28"/>
  <c r="D34" i="28"/>
  <c r="D2" i="28"/>
  <c r="C29" i="29"/>
  <c r="C28" i="29"/>
  <c r="C27" i="29"/>
  <c r="C26" i="29"/>
  <c r="C25" i="29"/>
  <c r="C24" i="29"/>
  <c r="C23" i="29"/>
  <c r="C22" i="29"/>
  <c r="C21" i="29"/>
  <c r="C20" i="29"/>
  <c r="C19" i="29"/>
  <c r="C18" i="29"/>
  <c r="C17" i="29"/>
  <c r="C16" i="29"/>
  <c r="C15" i="29"/>
  <c r="C14" i="29"/>
  <c r="C13" i="29"/>
  <c r="C12" i="29"/>
  <c r="C11" i="29"/>
  <c r="C10" i="29"/>
  <c r="C9" i="29"/>
  <c r="C8" i="29"/>
  <c r="C7" i="29"/>
  <c r="C6" i="29"/>
  <c r="C5" i="29"/>
  <c r="C4" i="29"/>
  <c r="C3" i="29"/>
  <c r="C2" i="29"/>
  <c r="B18" i="32"/>
  <c r="E53" i="16"/>
  <c r="F53" i="16" s="1"/>
  <c r="K170" i="5" s="1"/>
  <c r="M170" i="5" s="1"/>
  <c r="N170" i="5" s="1"/>
  <c r="O170" i="5" s="1"/>
  <c r="E52" i="16"/>
  <c r="F52" i="16" s="1"/>
  <c r="K166" i="5" s="1"/>
  <c r="M166" i="5" s="1"/>
  <c r="N166" i="5" s="1"/>
  <c r="O166" i="5" s="1"/>
  <c r="E51" i="16"/>
  <c r="F51" i="16" s="1"/>
  <c r="K169" i="5"/>
  <c r="K157" i="5"/>
  <c r="K153" i="5"/>
  <c r="K139" i="5"/>
  <c r="K138" i="5"/>
  <c r="K115" i="5"/>
  <c r="K94" i="5"/>
  <c r="K91" i="5"/>
  <c r="K82" i="5"/>
  <c r="K52" i="5"/>
  <c r="K48" i="5"/>
  <c r="K45" i="5"/>
  <c r="K41" i="5"/>
  <c r="K40" i="5"/>
  <c r="K38" i="5"/>
  <c r="K37" i="5"/>
  <c r="K36" i="5"/>
  <c r="K33" i="5"/>
  <c r="K26" i="5"/>
  <c r="K20" i="5"/>
  <c r="E63" i="26"/>
  <c r="C63" i="26"/>
  <c r="F62" i="26"/>
  <c r="J169" i="5" s="1"/>
  <c r="D62" i="26"/>
  <c r="I169" i="5" s="1"/>
  <c r="F61" i="26"/>
  <c r="J165" i="5" s="1"/>
  <c r="D61" i="26"/>
  <c r="I165" i="5" s="1"/>
  <c r="F60" i="26"/>
  <c r="J162" i="5" s="1"/>
  <c r="D60" i="26"/>
  <c r="I162" i="5" s="1"/>
  <c r="F59" i="26"/>
  <c r="J160" i="5" s="1"/>
  <c r="D59" i="26"/>
  <c r="I160" i="5" s="1"/>
  <c r="F58" i="26"/>
  <c r="J158" i="5" s="1"/>
  <c r="D58" i="26"/>
  <c r="I158" i="5" s="1"/>
  <c r="F57" i="26"/>
  <c r="J157" i="5" s="1"/>
  <c r="D57" i="26"/>
  <c r="I157" i="5" s="1"/>
  <c r="F56" i="26"/>
  <c r="J153" i="5" s="1"/>
  <c r="D56" i="26"/>
  <c r="I153" i="5" s="1"/>
  <c r="F55" i="26"/>
  <c r="J146" i="5" s="1"/>
  <c r="D55" i="26"/>
  <c r="I146" i="5" s="1"/>
  <c r="F54" i="26"/>
  <c r="J141" i="5" s="1"/>
  <c r="D54" i="26"/>
  <c r="I141" i="5" s="1"/>
  <c r="F53" i="26"/>
  <c r="J139" i="5" s="1"/>
  <c r="D53" i="26"/>
  <c r="I139" i="5" s="1"/>
  <c r="F52" i="26"/>
  <c r="J138" i="5" s="1"/>
  <c r="D52" i="26"/>
  <c r="I138" i="5" s="1"/>
  <c r="F51" i="26"/>
  <c r="J136" i="5" s="1"/>
  <c r="D51" i="26"/>
  <c r="I136" i="5" s="1"/>
  <c r="F50" i="26"/>
  <c r="J133" i="5" s="1"/>
  <c r="D50" i="26"/>
  <c r="I133" i="5" s="1"/>
  <c r="F49" i="26"/>
  <c r="J132" i="5" s="1"/>
  <c r="D49" i="26"/>
  <c r="I132" i="5" s="1"/>
  <c r="F48" i="26"/>
  <c r="J128" i="5" s="1"/>
  <c r="D48" i="26"/>
  <c r="I128" i="5" s="1"/>
  <c r="F47" i="26"/>
  <c r="J126" i="5" s="1"/>
  <c r="D47" i="26"/>
  <c r="I126" i="5" s="1"/>
  <c r="F46" i="26"/>
  <c r="J122" i="5" s="1"/>
  <c r="D46" i="26"/>
  <c r="I122" i="5" s="1"/>
  <c r="F45" i="26"/>
  <c r="J121" i="5" s="1"/>
  <c r="D45" i="26"/>
  <c r="I121" i="5" s="1"/>
  <c r="F44" i="26"/>
  <c r="D44" i="26"/>
  <c r="F43" i="26"/>
  <c r="J120" i="5" s="1"/>
  <c r="D43" i="26"/>
  <c r="I120" i="5" s="1"/>
  <c r="F42" i="26"/>
  <c r="J119" i="5" s="1"/>
  <c r="D42" i="26"/>
  <c r="I119" i="5" s="1"/>
  <c r="F41" i="26"/>
  <c r="J118" i="5" s="1"/>
  <c r="D41" i="26"/>
  <c r="I118" i="5" s="1"/>
  <c r="F40" i="26"/>
  <c r="J117" i="5" s="1"/>
  <c r="D40" i="26"/>
  <c r="I117" i="5" s="1"/>
  <c r="F39" i="26"/>
  <c r="J115" i="5" s="1"/>
  <c r="D39" i="26"/>
  <c r="I115" i="5" s="1"/>
  <c r="F38" i="26"/>
  <c r="J114" i="5" s="1"/>
  <c r="D38" i="26"/>
  <c r="I114" i="5" s="1"/>
  <c r="F37" i="26"/>
  <c r="J112" i="5" s="1"/>
  <c r="D37" i="26"/>
  <c r="I112" i="5" s="1"/>
  <c r="F36" i="26"/>
  <c r="J107" i="5" s="1"/>
  <c r="D36" i="26"/>
  <c r="I107" i="5" s="1"/>
  <c r="F35" i="26"/>
  <c r="J102" i="5" s="1"/>
  <c r="D35" i="26"/>
  <c r="I102" i="5" s="1"/>
  <c r="F34" i="26"/>
  <c r="J96" i="5" s="1"/>
  <c r="D34" i="26"/>
  <c r="I96" i="5" s="1"/>
  <c r="F33" i="26"/>
  <c r="J94" i="5" s="1"/>
  <c r="D33" i="26"/>
  <c r="I94" i="5" s="1"/>
  <c r="F32" i="26"/>
  <c r="J91" i="5" s="1"/>
  <c r="D32" i="26"/>
  <c r="I91" i="5" s="1"/>
  <c r="F31" i="26"/>
  <c r="J90" i="5" s="1"/>
  <c r="D31" i="26"/>
  <c r="I90" i="5" s="1"/>
  <c r="F30" i="26"/>
  <c r="J85" i="5" s="1"/>
  <c r="D30" i="26"/>
  <c r="I85" i="5" s="1"/>
  <c r="F29" i="26"/>
  <c r="J84" i="5" s="1"/>
  <c r="D29" i="26"/>
  <c r="I84" i="5" s="1"/>
  <c r="F28" i="26"/>
  <c r="J82" i="5" s="1"/>
  <c r="D28" i="26"/>
  <c r="I82" i="5" s="1"/>
  <c r="F27" i="26"/>
  <c r="J80" i="5" s="1"/>
  <c r="D27" i="26"/>
  <c r="I80" i="5" s="1"/>
  <c r="F26" i="26"/>
  <c r="J77" i="5" s="1"/>
  <c r="D26" i="26"/>
  <c r="I77" i="5" s="1"/>
  <c r="F25" i="26"/>
  <c r="J74" i="5" s="1"/>
  <c r="D25" i="26"/>
  <c r="I74" i="5" s="1"/>
  <c r="F24" i="26"/>
  <c r="J73" i="5" s="1"/>
  <c r="D24" i="26"/>
  <c r="I73" i="5" s="1"/>
  <c r="F23" i="26"/>
  <c r="J67" i="5" s="1"/>
  <c r="D23" i="26"/>
  <c r="I67" i="5" s="1"/>
  <c r="F22" i="26"/>
  <c r="J64" i="5" s="1"/>
  <c r="D22" i="26"/>
  <c r="I64" i="5" s="1"/>
  <c r="F21" i="26"/>
  <c r="J63" i="5" s="1"/>
  <c r="D21" i="26"/>
  <c r="I63" i="5" s="1"/>
  <c r="F20" i="26"/>
  <c r="J61" i="5" s="1"/>
  <c r="D20" i="26"/>
  <c r="I61" i="5" s="1"/>
  <c r="F19" i="26"/>
  <c r="J59" i="5" s="1"/>
  <c r="D19" i="26"/>
  <c r="I59" i="5" s="1"/>
  <c r="F18" i="26"/>
  <c r="J52" i="5" s="1"/>
  <c r="D18" i="26"/>
  <c r="I52" i="5" s="1"/>
  <c r="F17" i="26"/>
  <c r="J48" i="5" s="1"/>
  <c r="D17" i="26"/>
  <c r="I48" i="5" s="1"/>
  <c r="F16" i="26"/>
  <c r="J45" i="5" s="1"/>
  <c r="D16" i="26"/>
  <c r="I45" i="5" s="1"/>
  <c r="F15" i="26"/>
  <c r="J41" i="5" s="1"/>
  <c r="D15" i="26"/>
  <c r="I41" i="5" s="1"/>
  <c r="F14" i="26"/>
  <c r="J40" i="5" s="1"/>
  <c r="D14" i="26"/>
  <c r="I40" i="5" s="1"/>
  <c r="F13" i="26"/>
  <c r="J38" i="5" s="1"/>
  <c r="D13" i="26"/>
  <c r="I38" i="5" s="1"/>
  <c r="F12" i="26"/>
  <c r="J37" i="5" s="1"/>
  <c r="D12" i="26"/>
  <c r="I37" i="5" s="1"/>
  <c r="F11" i="26"/>
  <c r="J36" i="5" s="1"/>
  <c r="D11" i="26"/>
  <c r="I36" i="5" s="1"/>
  <c r="F10" i="26"/>
  <c r="J34" i="5" s="1"/>
  <c r="D10" i="26"/>
  <c r="I34" i="5" s="1"/>
  <c r="F9" i="26"/>
  <c r="J33" i="5" s="1"/>
  <c r="D9" i="26"/>
  <c r="I33" i="5" s="1"/>
  <c r="F8" i="26"/>
  <c r="J29" i="5" s="1"/>
  <c r="D8" i="26"/>
  <c r="I29" i="5" s="1"/>
  <c r="F7" i="26"/>
  <c r="J26" i="5" s="1"/>
  <c r="D7" i="26"/>
  <c r="I26" i="5" s="1"/>
  <c r="F6" i="26"/>
  <c r="J20" i="5" s="1"/>
  <c r="D6" i="26"/>
  <c r="I20" i="5" s="1"/>
  <c r="F5" i="26"/>
  <c r="J17" i="5" s="1"/>
  <c r="D5" i="26"/>
  <c r="I17" i="5" s="1"/>
  <c r="F4" i="26"/>
  <c r="J16" i="5" s="1"/>
  <c r="D4" i="26"/>
  <c r="I16" i="5" s="1"/>
  <c r="F3" i="26"/>
  <c r="J9" i="5" s="1"/>
  <c r="D3" i="26"/>
  <c r="B63" i="14"/>
  <c r="C62" i="14"/>
  <c r="H53" i="5" s="1"/>
  <c r="M53" i="5" s="1"/>
  <c r="C61" i="14"/>
  <c r="H85" i="5" s="1"/>
  <c r="C60" i="14"/>
  <c r="H107" i="5" s="1"/>
  <c r="C59" i="14"/>
  <c r="H34" i="5" s="1"/>
  <c r="C58" i="14"/>
  <c r="H64" i="5" s="1"/>
  <c r="C57" i="14"/>
  <c r="H119" i="5" s="1"/>
  <c r="C56" i="14"/>
  <c r="H138" i="5" s="1"/>
  <c r="C55" i="14"/>
  <c r="H37" i="5" s="1"/>
  <c r="C54" i="14"/>
  <c r="H132" i="5" s="1"/>
  <c r="C53" i="14"/>
  <c r="H94" i="5" s="1"/>
  <c r="C52" i="14"/>
  <c r="H63" i="5" s="1"/>
  <c r="C51" i="14"/>
  <c r="H165" i="5" s="1"/>
  <c r="M165" i="5" s="1"/>
  <c r="C50" i="14"/>
  <c r="H33" i="5" s="1"/>
  <c r="C49" i="14"/>
  <c r="H126" i="5" s="1"/>
  <c r="C48" i="14"/>
  <c r="H77" i="5" s="1"/>
  <c r="C47" i="14"/>
  <c r="H118" i="5" s="1"/>
  <c r="C46" i="14"/>
  <c r="H162" i="5" s="1"/>
  <c r="C45" i="14"/>
  <c r="H20" i="5" s="1"/>
  <c r="C44" i="14"/>
  <c r="H128" i="5" s="1"/>
  <c r="C43" i="14"/>
  <c r="H90" i="5" s="1"/>
  <c r="C42" i="14"/>
  <c r="H136" i="5" s="1"/>
  <c r="C41" i="14"/>
  <c r="H121" i="5" s="1"/>
  <c r="C40" i="14"/>
  <c r="H84" i="5" s="1"/>
  <c r="C39" i="14"/>
  <c r="H91" i="5" s="1"/>
  <c r="C38" i="14"/>
  <c r="H48" i="5" s="1"/>
  <c r="C37" i="14"/>
  <c r="H120" i="5" s="1"/>
  <c r="B37" i="14"/>
  <c r="C36" i="14"/>
  <c r="H112" i="5" s="1"/>
  <c r="C35" i="14"/>
  <c r="H80" i="5" s="1"/>
  <c r="C34" i="14"/>
  <c r="H133" i="5" s="1"/>
  <c r="C33" i="14"/>
  <c r="H160" i="5" s="1"/>
  <c r="C32" i="14"/>
  <c r="H141" i="5" s="1"/>
  <c r="M141" i="5" s="1"/>
  <c r="C31" i="14"/>
  <c r="H74" i="5" s="1"/>
  <c r="C30" i="14"/>
  <c r="H16" i="5" s="1"/>
  <c r="C29" i="14"/>
  <c r="H117" i="5" s="1"/>
  <c r="C28" i="14"/>
  <c r="H59" i="5" s="1"/>
  <c r="C27" i="14"/>
  <c r="H29" i="5" s="1"/>
  <c r="C26" i="14"/>
  <c r="H17" i="5" s="1"/>
  <c r="C25" i="14"/>
  <c r="H73" i="5" s="1"/>
  <c r="C24" i="14"/>
  <c r="H45" i="5" s="1"/>
  <c r="C23" i="14"/>
  <c r="H40" i="5" s="1"/>
  <c r="C22" i="14"/>
  <c r="H96" i="5" s="1"/>
  <c r="C21" i="14"/>
  <c r="H169" i="5" s="1"/>
  <c r="C20" i="14"/>
  <c r="H153" i="5" s="1"/>
  <c r="C19" i="14"/>
  <c r="H122" i="5" s="1"/>
  <c r="C18" i="14"/>
  <c r="H36" i="5" s="1"/>
  <c r="C17" i="14"/>
  <c r="H26" i="5" s="1"/>
  <c r="C16" i="14"/>
  <c r="H52" i="5" s="1"/>
  <c r="C15" i="14"/>
  <c r="H158" i="5" s="1"/>
  <c r="C14" i="14"/>
  <c r="H41" i="5" s="1"/>
  <c r="C13" i="14"/>
  <c r="H55" i="5" s="1"/>
  <c r="M55" i="5" s="1"/>
  <c r="B13" i="14"/>
  <c r="C12" i="14"/>
  <c r="H82" i="5" s="1"/>
  <c r="C11" i="14"/>
  <c r="H61" i="5" s="1"/>
  <c r="C10" i="14"/>
  <c r="H114" i="5" s="1"/>
  <c r="C9" i="14"/>
  <c r="H157" i="5" s="1"/>
  <c r="C8" i="14"/>
  <c r="H38" i="5" s="1"/>
  <c r="C7" i="14"/>
  <c r="H115" i="5" s="1"/>
  <c r="C6" i="14"/>
  <c r="H67" i="5" s="1"/>
  <c r="C5" i="14"/>
  <c r="H146" i="5" s="1"/>
  <c r="C4" i="14"/>
  <c r="H9" i="5" s="1"/>
  <c r="C3" i="14"/>
  <c r="H102" i="5" s="1"/>
  <c r="C2" i="14"/>
  <c r="H139" i="5" s="1"/>
  <c r="M77" i="2"/>
  <c r="L77" i="2"/>
  <c r="K77" i="2"/>
  <c r="H77" i="2"/>
  <c r="E77" i="2"/>
  <c r="M76" i="2"/>
  <c r="K76" i="2"/>
  <c r="H76" i="2"/>
  <c r="E76" i="2"/>
  <c r="M75" i="2"/>
  <c r="K75" i="2"/>
  <c r="H75" i="2"/>
  <c r="E75" i="2"/>
  <c r="M74" i="2"/>
  <c r="K74" i="2"/>
  <c r="H74" i="2"/>
  <c r="E74" i="2"/>
  <c r="M73" i="2"/>
  <c r="K73" i="2"/>
  <c r="H73" i="2"/>
  <c r="E73" i="2"/>
  <c r="M72" i="2"/>
  <c r="K72" i="2"/>
  <c r="H72" i="2"/>
  <c r="E72" i="2"/>
  <c r="M71" i="2"/>
  <c r="K71" i="2"/>
  <c r="H71" i="2"/>
  <c r="E71" i="2"/>
  <c r="M70" i="2"/>
  <c r="K70" i="2"/>
  <c r="H70" i="2"/>
  <c r="E70" i="2"/>
  <c r="M69" i="2"/>
  <c r="K69" i="2"/>
  <c r="H69" i="2"/>
  <c r="E69" i="2"/>
  <c r="M68" i="2"/>
  <c r="K68" i="2"/>
  <c r="H68" i="2"/>
  <c r="E68" i="2"/>
  <c r="M67" i="2"/>
  <c r="K67" i="2"/>
  <c r="H67" i="2"/>
  <c r="E67" i="2"/>
  <c r="M66" i="2"/>
  <c r="K66" i="2"/>
  <c r="H66" i="2"/>
  <c r="E66" i="2"/>
  <c r="M65" i="2"/>
  <c r="K65" i="2"/>
  <c r="H65" i="2"/>
  <c r="E65" i="2"/>
  <c r="M64" i="2"/>
  <c r="K64" i="2"/>
  <c r="H64" i="2"/>
  <c r="E64" i="2"/>
  <c r="M63" i="2"/>
  <c r="K63" i="2"/>
  <c r="H63" i="2"/>
  <c r="E63" i="2"/>
  <c r="M62" i="2"/>
  <c r="K62" i="2"/>
  <c r="H62" i="2"/>
  <c r="E62" i="2"/>
  <c r="M61" i="2"/>
  <c r="K61" i="2"/>
  <c r="H61" i="2"/>
  <c r="E61" i="2"/>
  <c r="M60" i="2"/>
  <c r="K60" i="2"/>
  <c r="H60" i="2"/>
  <c r="E60" i="2"/>
  <c r="M59" i="2"/>
  <c r="K59" i="2"/>
  <c r="H59" i="2"/>
  <c r="E59" i="2"/>
  <c r="M58" i="2"/>
  <c r="K58" i="2"/>
  <c r="H58" i="2"/>
  <c r="E58" i="2"/>
  <c r="M57" i="2"/>
  <c r="K57" i="2"/>
  <c r="H57" i="2"/>
  <c r="E57" i="2"/>
  <c r="M56" i="2"/>
  <c r="K56" i="2"/>
  <c r="H56" i="2"/>
  <c r="E56" i="2"/>
  <c r="M55" i="2"/>
  <c r="K55" i="2"/>
  <c r="H55" i="2"/>
  <c r="E55" i="2"/>
  <c r="M54" i="2"/>
  <c r="K54" i="2"/>
  <c r="H54" i="2"/>
  <c r="E54" i="2"/>
  <c r="M53" i="2"/>
  <c r="K53" i="2"/>
  <c r="H53" i="2"/>
  <c r="E53" i="2"/>
  <c r="M52" i="2"/>
  <c r="K52" i="2"/>
  <c r="H52" i="2"/>
  <c r="E52" i="2"/>
  <c r="M51" i="2"/>
  <c r="K51" i="2"/>
  <c r="H51" i="2"/>
  <c r="E51" i="2"/>
  <c r="M50" i="2"/>
  <c r="K50" i="2"/>
  <c r="H50" i="2"/>
  <c r="E50" i="2"/>
  <c r="M49" i="2"/>
  <c r="K49" i="2"/>
  <c r="H49" i="2"/>
  <c r="E49" i="2"/>
  <c r="M48" i="2"/>
  <c r="K48" i="2"/>
  <c r="H48" i="2"/>
  <c r="E48" i="2"/>
  <c r="M47" i="2"/>
  <c r="K47" i="2"/>
  <c r="H47" i="2"/>
  <c r="E47" i="2"/>
  <c r="M46" i="2"/>
  <c r="K46" i="2"/>
  <c r="H46" i="2"/>
  <c r="E46" i="2"/>
  <c r="M45" i="2"/>
  <c r="K45" i="2"/>
  <c r="H45" i="2"/>
  <c r="E45" i="2"/>
  <c r="M44" i="2"/>
  <c r="K44" i="2"/>
  <c r="H44" i="2"/>
  <c r="E44" i="2"/>
  <c r="M43" i="2"/>
  <c r="K43" i="2"/>
  <c r="H43" i="2"/>
  <c r="E43" i="2"/>
  <c r="M42" i="2"/>
  <c r="K42" i="2"/>
  <c r="H42" i="2"/>
  <c r="E42" i="2"/>
  <c r="M41" i="2"/>
  <c r="K41" i="2"/>
  <c r="H41" i="2"/>
  <c r="E41" i="2"/>
  <c r="M40" i="2"/>
  <c r="K40" i="2"/>
  <c r="H40" i="2"/>
  <c r="E40" i="2"/>
  <c r="M39" i="2"/>
  <c r="K39" i="2"/>
  <c r="H39" i="2"/>
  <c r="E39" i="2"/>
  <c r="M38" i="2"/>
  <c r="K38" i="2"/>
  <c r="H38" i="2"/>
  <c r="E38" i="2"/>
  <c r="M37" i="2"/>
  <c r="K37" i="2"/>
  <c r="H37" i="2"/>
  <c r="E37" i="2"/>
  <c r="M36" i="2"/>
  <c r="K36" i="2"/>
  <c r="H36" i="2"/>
  <c r="E36" i="2"/>
  <c r="M35" i="2"/>
  <c r="K35" i="2"/>
  <c r="H35" i="2"/>
  <c r="E35" i="2"/>
  <c r="M34" i="2"/>
  <c r="K34" i="2"/>
  <c r="H34" i="2"/>
  <c r="E34" i="2"/>
  <c r="M33" i="2"/>
  <c r="K33" i="2"/>
  <c r="H33" i="2"/>
  <c r="E33" i="2"/>
  <c r="M32" i="2"/>
  <c r="K32" i="2"/>
  <c r="H32" i="2"/>
  <c r="E32" i="2"/>
  <c r="M31" i="2"/>
  <c r="K31" i="2"/>
  <c r="H31" i="2"/>
  <c r="E31" i="2"/>
  <c r="M30" i="2"/>
  <c r="K30" i="2"/>
  <c r="H30" i="2"/>
  <c r="E30" i="2"/>
  <c r="M29" i="2"/>
  <c r="K29" i="2"/>
  <c r="H29" i="2"/>
  <c r="E29" i="2"/>
  <c r="M28" i="2"/>
  <c r="K28" i="2"/>
  <c r="H28" i="2"/>
  <c r="E28" i="2"/>
  <c r="M27" i="2"/>
  <c r="K27" i="2"/>
  <c r="H27" i="2"/>
  <c r="E27" i="2"/>
  <c r="M26" i="2"/>
  <c r="K26" i="2"/>
  <c r="H26" i="2"/>
  <c r="E26" i="2"/>
  <c r="M25" i="2"/>
  <c r="K25" i="2"/>
  <c r="H25" i="2"/>
  <c r="E25" i="2"/>
  <c r="M24" i="2"/>
  <c r="K24" i="2"/>
  <c r="H24" i="2"/>
  <c r="E24" i="2"/>
  <c r="M23" i="2"/>
  <c r="K23" i="2"/>
  <c r="H23" i="2"/>
  <c r="E23" i="2"/>
  <c r="M22" i="2"/>
  <c r="K22" i="2"/>
  <c r="H22" i="2"/>
  <c r="E22" i="2"/>
  <c r="M21" i="2"/>
  <c r="K21" i="2"/>
  <c r="H21" i="2"/>
  <c r="E21" i="2"/>
  <c r="M20" i="2"/>
  <c r="K20" i="2"/>
  <c r="H20" i="2"/>
  <c r="E20" i="2"/>
  <c r="M19" i="2"/>
  <c r="K19" i="2"/>
  <c r="H19" i="2"/>
  <c r="E19" i="2"/>
  <c r="M18" i="2"/>
  <c r="K18" i="2"/>
  <c r="H18" i="2"/>
  <c r="E18" i="2"/>
  <c r="M17" i="2"/>
  <c r="K17" i="2"/>
  <c r="H17" i="2"/>
  <c r="E17" i="2"/>
  <c r="M16" i="2"/>
  <c r="K16" i="2"/>
  <c r="H16" i="2"/>
  <c r="E16" i="2"/>
  <c r="M15" i="2"/>
  <c r="K15" i="2"/>
  <c r="H15" i="2"/>
  <c r="E15" i="2"/>
  <c r="M14" i="2"/>
  <c r="K14" i="2"/>
  <c r="H14" i="2"/>
  <c r="E14" i="2"/>
  <c r="M13" i="2"/>
  <c r="K13" i="2"/>
  <c r="H13" i="2"/>
  <c r="E13" i="2"/>
  <c r="M12" i="2"/>
  <c r="K12" i="2"/>
  <c r="H12" i="2"/>
  <c r="E12" i="2"/>
  <c r="M11" i="2"/>
  <c r="K11" i="2"/>
  <c r="H11" i="2"/>
  <c r="E11" i="2"/>
  <c r="M10" i="2"/>
  <c r="K10" i="2"/>
  <c r="H10" i="2"/>
  <c r="E10" i="2"/>
  <c r="M9" i="2"/>
  <c r="K9" i="2"/>
  <c r="H9" i="2"/>
  <c r="E9" i="2"/>
  <c r="M8" i="2"/>
  <c r="K8" i="2"/>
  <c r="H8" i="2"/>
  <c r="E8" i="2"/>
  <c r="M7" i="2"/>
  <c r="K7" i="2"/>
  <c r="H7" i="2"/>
  <c r="E7" i="2"/>
  <c r="M6" i="2"/>
  <c r="K6" i="2"/>
  <c r="H6" i="2"/>
  <c r="E6" i="2"/>
  <c r="M5" i="2"/>
  <c r="K5" i="2"/>
  <c r="H5" i="2"/>
  <c r="E5" i="2"/>
  <c r="M4" i="2"/>
  <c r="K4" i="2"/>
  <c r="H4" i="2"/>
  <c r="E4" i="2"/>
  <c r="K3" i="2"/>
  <c r="H3" i="2"/>
  <c r="E3" i="2"/>
  <c r="D21" i="1"/>
  <c r="D20" i="1"/>
  <c r="D18" i="1"/>
  <c r="D17" i="1"/>
  <c r="D15" i="1"/>
  <c r="D14" i="1"/>
  <c r="D12" i="1"/>
  <c r="D11" i="1"/>
  <c r="D8" i="1"/>
  <c r="D6" i="1"/>
  <c r="D4" i="1"/>
  <c r="L9" i="5"/>
  <c r="E9" i="5"/>
  <c r="D9" i="5"/>
  <c r="K63" i="5" l="1"/>
  <c r="K107" i="5"/>
  <c r="M107" i="5" s="1"/>
  <c r="N107" i="5" s="1"/>
  <c r="O107" i="5" s="1"/>
  <c r="K114" i="5"/>
  <c r="K102" i="5"/>
  <c r="M102" i="5" s="1"/>
  <c r="N102" i="5" s="1"/>
  <c r="O102" i="5" s="1"/>
  <c r="K146" i="5"/>
  <c r="M146" i="5" s="1"/>
  <c r="N146" i="5" s="1"/>
  <c r="O146" i="5" s="1"/>
  <c r="K122" i="5"/>
  <c r="M122" i="5" s="1"/>
  <c r="N122" i="5" s="1"/>
  <c r="O122" i="5" s="1"/>
  <c r="K158" i="5"/>
  <c r="M158" i="5" s="1"/>
  <c r="N158" i="5" s="1"/>
  <c r="O158" i="5" s="1"/>
  <c r="K133" i="5"/>
  <c r="M133" i="5" s="1"/>
  <c r="N133" i="5" s="1"/>
  <c r="O133" i="5" s="1"/>
  <c r="K121" i="5"/>
  <c r="M121" i="5" s="1"/>
  <c r="N121" i="5" s="1"/>
  <c r="O121" i="5" s="1"/>
  <c r="K61" i="5"/>
  <c r="M61" i="5" s="1"/>
  <c r="N61" i="5" s="1"/>
  <c r="O61" i="5" s="1"/>
  <c r="K59" i="5"/>
  <c r="M59" i="5" s="1"/>
  <c r="N59" i="5" s="1"/>
  <c r="O59" i="5" s="1"/>
  <c r="K84" i="5"/>
  <c r="M84" i="5" s="1"/>
  <c r="N84" i="5" s="1"/>
  <c r="O84" i="5" s="1"/>
  <c r="K73" i="5"/>
  <c r="M73" i="5" s="1"/>
  <c r="N73" i="5" s="1"/>
  <c r="O73" i="5" s="1"/>
  <c r="K126" i="5"/>
  <c r="M126" i="5" s="1"/>
  <c r="N126" i="5" s="1"/>
  <c r="O126" i="5" s="1"/>
  <c r="K118" i="5"/>
  <c r="M118" i="5" s="1"/>
  <c r="N118" i="5" s="1"/>
  <c r="O118" i="5" s="1"/>
  <c r="K67" i="5"/>
  <c r="M67" i="5" s="1"/>
  <c r="N67" i="5" s="1"/>
  <c r="O67" i="5" s="1"/>
  <c r="K120" i="5"/>
  <c r="M120" i="5" s="1"/>
  <c r="N120" i="5" s="1"/>
  <c r="O120" i="5" s="1"/>
  <c r="K112" i="5"/>
  <c r="M112" i="5" s="1"/>
  <c r="N112" i="5" s="1"/>
  <c r="O112" i="5" s="1"/>
  <c r="K85" i="5"/>
  <c r="M85" i="5" s="1"/>
  <c r="N85" i="5" s="1"/>
  <c r="O85" i="5" s="1"/>
  <c r="K132" i="5"/>
  <c r="M132" i="5" s="1"/>
  <c r="N132" i="5" s="1"/>
  <c r="O132" i="5" s="1"/>
  <c r="K119" i="5"/>
  <c r="M119" i="5" s="1"/>
  <c r="N119" i="5" s="1"/>
  <c r="O119" i="5" s="1"/>
  <c r="K90" i="5"/>
  <c r="M90" i="5" s="1"/>
  <c r="N90" i="5" s="1"/>
  <c r="O90" i="5" s="1"/>
  <c r="K136" i="5"/>
  <c r="M136" i="5" s="1"/>
  <c r="N136" i="5" s="1"/>
  <c r="O136" i="5" s="1"/>
  <c r="C54" i="16"/>
  <c r="M52" i="5"/>
  <c r="N52" i="5" s="1"/>
  <c r="O52" i="5" s="1"/>
  <c r="F4" i="16"/>
  <c r="K9" i="5" s="1"/>
  <c r="M48" i="5"/>
  <c r="N48" i="5" s="1"/>
  <c r="O48" i="5" s="1"/>
  <c r="K68" i="5"/>
  <c r="M68" i="5" s="1"/>
  <c r="N68" i="5" s="1"/>
  <c r="O68" i="5" s="1"/>
  <c r="E54" i="16"/>
  <c r="F63" i="26"/>
  <c r="M26" i="5"/>
  <c r="N26" i="5" s="1"/>
  <c r="O26" i="5" s="1"/>
  <c r="M117" i="5"/>
  <c r="N117" i="5" s="1"/>
  <c r="O117" i="5" s="1"/>
  <c r="M63" i="5"/>
  <c r="N63" i="5" s="1"/>
  <c r="O63" i="5" s="1"/>
  <c r="M33" i="5"/>
  <c r="N33" i="5" s="1"/>
  <c r="O33" i="5" s="1"/>
  <c r="N22" i="5"/>
  <c r="O22" i="5" s="1"/>
  <c r="M38" i="5"/>
  <c r="N38" i="5" s="1"/>
  <c r="O38" i="5" s="1"/>
  <c r="M74" i="5"/>
  <c r="N74" i="5" s="1"/>
  <c r="O74" i="5" s="1"/>
  <c r="J178" i="5"/>
  <c r="M160" i="5"/>
  <c r="N160" i="5" s="1"/>
  <c r="O160" i="5" s="1"/>
  <c r="M128" i="5"/>
  <c r="N128" i="5" s="1"/>
  <c r="O128" i="5" s="1"/>
  <c r="M138" i="5"/>
  <c r="N138" i="5" s="1"/>
  <c r="O138" i="5" s="1"/>
  <c r="M80" i="5"/>
  <c r="N80" i="5" s="1"/>
  <c r="O80" i="5" s="1"/>
  <c r="M162" i="5"/>
  <c r="N162" i="5" s="1"/>
  <c r="O162" i="5" s="1"/>
  <c r="M139" i="5"/>
  <c r="N139" i="5" s="1"/>
  <c r="O139" i="5" s="1"/>
  <c r="M29" i="5"/>
  <c r="N29" i="5" s="1"/>
  <c r="O29" i="5" s="1"/>
  <c r="M91" i="5"/>
  <c r="N91" i="5" s="1"/>
  <c r="O91" i="5" s="1"/>
  <c r="D63" i="26"/>
  <c r="M115" i="5"/>
  <c r="N115" i="5" s="1"/>
  <c r="O115" i="5" s="1"/>
  <c r="M36" i="5"/>
  <c r="N36" i="5" s="1"/>
  <c r="O36" i="5" s="1"/>
  <c r="M16" i="5"/>
  <c r="N16" i="5" s="1"/>
  <c r="O16" i="5" s="1"/>
  <c r="M94" i="5"/>
  <c r="N94" i="5" s="1"/>
  <c r="O94" i="5" s="1"/>
  <c r="M157" i="5"/>
  <c r="N157" i="5" s="1"/>
  <c r="O157" i="5" s="1"/>
  <c r="M153" i="5"/>
  <c r="N153" i="5" s="1"/>
  <c r="O153" i="5" s="1"/>
  <c r="M37" i="5"/>
  <c r="N37" i="5" s="1"/>
  <c r="O37" i="5" s="1"/>
  <c r="M96" i="5"/>
  <c r="N96" i="5" s="1"/>
  <c r="O96" i="5" s="1"/>
  <c r="M20" i="5"/>
  <c r="N20" i="5" s="1"/>
  <c r="O20" i="5" s="1"/>
  <c r="M114" i="5"/>
  <c r="N114" i="5" s="1"/>
  <c r="O114" i="5" s="1"/>
  <c r="M169" i="5"/>
  <c r="N169" i="5" s="1"/>
  <c r="O169" i="5" s="1"/>
  <c r="M82" i="5"/>
  <c r="N82" i="5" s="1"/>
  <c r="O82" i="5" s="1"/>
  <c r="M45" i="5"/>
  <c r="N45" i="5" s="1"/>
  <c r="O45" i="5" s="1"/>
  <c r="M34" i="5"/>
  <c r="N34" i="5" s="1"/>
  <c r="O34" i="5" s="1"/>
  <c r="I9" i="5"/>
  <c r="I178" i="5" s="1"/>
  <c r="M40" i="5"/>
  <c r="N40" i="5" s="1"/>
  <c r="O40" i="5" s="1"/>
  <c r="M64" i="5"/>
  <c r="N64" i="5" s="1"/>
  <c r="O64" i="5" s="1"/>
  <c r="M77" i="5"/>
  <c r="N77" i="5" s="1"/>
  <c r="O77" i="5" s="1"/>
  <c r="M41" i="5"/>
  <c r="N41" i="5" s="1"/>
  <c r="O41" i="5" s="1"/>
  <c r="M17" i="5"/>
  <c r="N17" i="5" s="1"/>
  <c r="O17" i="5" s="1"/>
  <c r="N108" i="5"/>
  <c r="N144" i="5"/>
  <c r="O144" i="5" s="1"/>
  <c r="C63" i="14"/>
  <c r="N53" i="5"/>
  <c r="O53" i="5" s="1"/>
  <c r="H178" i="5"/>
  <c r="N35" i="5"/>
  <c r="O35" i="5" s="1"/>
  <c r="N110" i="5"/>
  <c r="O110" i="5" s="1"/>
  <c r="N50" i="5"/>
  <c r="N98" i="5"/>
  <c r="N95" i="5"/>
  <c r="N13" i="5"/>
  <c r="N28" i="5"/>
  <c r="N149" i="5"/>
  <c r="N14" i="5"/>
  <c r="O14" i="5" s="1"/>
  <c r="N142" i="5"/>
  <c r="O142" i="5" s="1"/>
  <c r="N12" i="5"/>
  <c r="O12" i="5" s="1"/>
  <c r="N75" i="5"/>
  <c r="O75" i="5" s="1"/>
  <c r="N151" i="5"/>
  <c r="N58" i="5"/>
  <c r="O58" i="5" s="1"/>
  <c r="N106" i="5"/>
  <c r="O106" i="5" s="1"/>
  <c r="N46" i="5"/>
  <c r="O46" i="5" s="1"/>
  <c r="N150" i="5"/>
  <c r="N15" i="5"/>
  <c r="O15" i="5" s="1"/>
  <c r="N127" i="5"/>
  <c r="N87" i="5"/>
  <c r="N176" i="5"/>
  <c r="N83" i="5"/>
  <c r="N171" i="5"/>
  <c r="N105" i="5"/>
  <c r="O105" i="5" s="1"/>
  <c r="N116" i="5"/>
  <c r="N70" i="5"/>
  <c r="N167" i="5"/>
  <c r="O167" i="5" s="1"/>
  <c r="N55" i="5"/>
  <c r="O55" i="5" s="1"/>
  <c r="N124" i="5"/>
  <c r="N71" i="5"/>
  <c r="O71" i="5" s="1"/>
  <c r="N129" i="5"/>
  <c r="N103" i="5"/>
  <c r="N143" i="5"/>
  <c r="O143" i="5" s="1"/>
  <c r="N19" i="5"/>
  <c r="N49" i="5"/>
  <c r="N78" i="5"/>
  <c r="N154" i="5"/>
  <c r="O154" i="5" s="1"/>
  <c r="N99" i="5"/>
  <c r="N51" i="5"/>
  <c r="N109" i="5"/>
  <c r="O109" i="5" s="1"/>
  <c r="N101" i="5"/>
  <c r="N24" i="5"/>
  <c r="O24" i="5" s="1"/>
  <c r="N79" i="5"/>
  <c r="N25" i="5"/>
  <c r="O25" i="5" s="1"/>
  <c r="N113" i="5"/>
  <c r="N131" i="5"/>
  <c r="N145" i="5"/>
  <c r="O145" i="5" s="1"/>
  <c r="N27" i="5"/>
  <c r="N42" i="5"/>
  <c r="N39" i="5"/>
  <c r="O39" i="5" s="1"/>
  <c r="N89" i="5"/>
  <c r="O89" i="5" s="1"/>
  <c r="N137" i="5"/>
  <c r="O137" i="5" s="1"/>
  <c r="N66" i="5"/>
  <c r="N123" i="5"/>
  <c r="O123" i="5" s="1"/>
  <c r="N81" i="5"/>
  <c r="N18" i="5"/>
  <c r="O18" i="5" s="1"/>
  <c r="N21" i="5"/>
  <c r="O21" i="5" s="1"/>
  <c r="N130" i="5"/>
  <c r="O130" i="5" s="1"/>
  <c r="N155" i="5"/>
  <c r="N165" i="5"/>
  <c r="O165" i="5" s="1"/>
  <c r="N159" i="5"/>
  <c r="O159" i="5" s="1"/>
  <c r="N174" i="5"/>
  <c r="N72" i="5"/>
  <c r="N168" i="5"/>
  <c r="N164" i="5"/>
  <c r="O164" i="5" s="1"/>
  <c r="N104" i="5"/>
  <c r="O104" i="5" s="1"/>
  <c r="N135" i="5"/>
  <c r="O135" i="5" s="1"/>
  <c r="N141" i="5"/>
  <c r="O141" i="5" s="1"/>
  <c r="N140" i="5"/>
  <c r="O140" i="5" s="1"/>
  <c r="N60" i="5"/>
  <c r="O60" i="5" s="1"/>
  <c r="N76" i="5"/>
  <c r="N147" i="5"/>
  <c r="O147" i="5" s="1"/>
  <c r="N88" i="5"/>
  <c r="O88" i="5" s="1"/>
  <c r="N97" i="5"/>
  <c r="N172" i="5"/>
  <c r="N92" i="5"/>
  <c r="N152" i="5"/>
  <c r="N100" i="5"/>
  <c r="N54" i="5"/>
  <c r="N65" i="5"/>
  <c r="O65" i="5" s="1"/>
  <c r="N177" i="5"/>
  <c r="N156" i="5"/>
  <c r="N148" i="5"/>
  <c r="O148" i="5" s="1"/>
  <c r="N173" i="5"/>
  <c r="N10" i="5"/>
  <c r="O10" i="5" s="1"/>
  <c r="N57" i="5"/>
  <c r="N111" i="5"/>
  <c r="N69" i="5"/>
  <c r="N93" i="5"/>
  <c r="O93" i="5" s="1"/>
  <c r="N125" i="5"/>
  <c r="O125" i="5" s="1"/>
  <c r="N163" i="5"/>
  <c r="N161" i="5"/>
  <c r="F9" i="5"/>
  <c r="F54" i="16" l="1"/>
  <c r="K178" i="5"/>
  <c r="M9" i="5"/>
  <c r="M178" i="5" s="1"/>
  <c r="N9" i="5" l="1"/>
  <c r="O9" i="5" s="1"/>
  <c r="O178" i="5" s="1"/>
  <c r="N178" i="5" l="1"/>
</calcChain>
</file>

<file path=xl/sharedStrings.xml><?xml version="1.0" encoding="utf-8"?>
<sst xmlns="http://schemas.openxmlformats.org/spreadsheetml/2006/main" count="750" uniqueCount="287">
  <si>
    <t>项目</t>
  </si>
  <si>
    <t>金额</t>
  </si>
  <si>
    <t>算法/说明</t>
  </si>
  <si>
    <t>总额分配</t>
  </si>
  <si>
    <t>总额=学生奖金+学校奖金</t>
  </si>
  <si>
    <t>学生奖金</t>
  </si>
  <si>
    <t>学校奖金</t>
  </si>
  <si>
    <t>学校奖金分配</t>
  </si>
  <si>
    <t>序号</t>
  </si>
  <si>
    <t>姓名</t>
  </si>
  <si>
    <t>基本奖合计</t>
  </si>
  <si>
    <t>郭禧唐</t>
  </si>
  <si>
    <t>龙志云</t>
  </si>
  <si>
    <t>田友米</t>
  </si>
  <si>
    <t>张玉婷</t>
  </si>
  <si>
    <t>赵顺诚</t>
  </si>
  <si>
    <t>周军</t>
  </si>
  <si>
    <t>周时德</t>
  </si>
  <si>
    <t>周学万</t>
  </si>
  <si>
    <t>李瑛</t>
  </si>
  <si>
    <t>程长寿</t>
  </si>
  <si>
    <t>兰举银</t>
  </si>
  <si>
    <t>学校提留=学校奖金*20%</t>
    <phoneticPr fontId="2" type="noConversion"/>
  </si>
  <si>
    <t>业绩=教师奖励*70%</t>
    <phoneticPr fontId="2" type="noConversion"/>
  </si>
  <si>
    <t>年级管理奖</t>
    <phoneticPr fontId="2" type="noConversion"/>
  </si>
  <si>
    <t>2.1工作量（30%）</t>
    <phoneticPr fontId="2" type="noConversion"/>
  </si>
  <si>
    <t>2.2业绩（70%）</t>
    <phoneticPr fontId="2" type="noConversion"/>
  </si>
  <si>
    <t>2.2.1文化本科质量奖</t>
    <phoneticPr fontId="2" type="noConversion"/>
  </si>
  <si>
    <t>2.2.1.1过程评价奖</t>
    <phoneticPr fontId="2" type="noConversion"/>
  </si>
  <si>
    <t>2.2.1.2上线质量奖</t>
    <phoneticPr fontId="2" type="noConversion"/>
  </si>
  <si>
    <t>2.2.1.2文化上线质量奖</t>
    <phoneticPr fontId="2" type="noConversion"/>
  </si>
  <si>
    <t>2.2.1.2.1总分上线质量奖</t>
    <phoneticPr fontId="2" type="noConversion"/>
  </si>
  <si>
    <t>2.2.1.2.2单双上线质量奖</t>
    <phoneticPr fontId="2" type="noConversion"/>
  </si>
  <si>
    <t>2.2业绩</t>
    <phoneticPr fontId="2" type="noConversion"/>
  </si>
  <si>
    <t>2.2.1文化本科质量奖</t>
    <phoneticPr fontId="2" type="noConversion"/>
  </si>
  <si>
    <t>高三年级主任/班主任</t>
    <phoneticPr fontId="2" type="noConversion"/>
  </si>
  <si>
    <t>语文</t>
    <phoneticPr fontId="2" type="noConversion"/>
  </si>
  <si>
    <t>英语</t>
    <phoneticPr fontId="2" type="noConversion"/>
  </si>
  <si>
    <t>化学/历史</t>
    <phoneticPr fontId="2" type="noConversion"/>
  </si>
  <si>
    <t>本科线</t>
    <phoneticPr fontId="2" type="noConversion"/>
  </si>
  <si>
    <t>理科</t>
    <phoneticPr fontId="2" type="noConversion"/>
  </si>
  <si>
    <t>文科</t>
    <phoneticPr fontId="2" type="noConversion"/>
  </si>
  <si>
    <t>语文</t>
    <phoneticPr fontId="2" type="noConversion"/>
  </si>
  <si>
    <t>数学</t>
    <phoneticPr fontId="2" type="noConversion"/>
  </si>
  <si>
    <t>英语</t>
    <phoneticPr fontId="2" type="noConversion"/>
  </si>
  <si>
    <t>物理/政治</t>
    <phoneticPr fontId="2" type="noConversion"/>
  </si>
  <si>
    <t>生物/地理</t>
    <phoneticPr fontId="2" type="noConversion"/>
  </si>
  <si>
    <t>总分</t>
    <phoneticPr fontId="2" type="noConversion"/>
  </si>
  <si>
    <t>重本线</t>
    <phoneticPr fontId="2" type="noConversion"/>
  </si>
  <si>
    <t>数学</t>
    <phoneticPr fontId="2" type="noConversion"/>
  </si>
  <si>
    <t>物理/政治</t>
    <phoneticPr fontId="2" type="noConversion"/>
  </si>
  <si>
    <t>生物/地理</t>
    <phoneticPr fontId="2" type="noConversion"/>
  </si>
  <si>
    <t>文科</t>
    <phoneticPr fontId="2" type="noConversion"/>
  </si>
  <si>
    <t>姓名</t>
    <phoneticPr fontId="2" type="noConversion"/>
  </si>
  <si>
    <t>总分上线</t>
    <phoneticPr fontId="2" type="noConversion"/>
  </si>
  <si>
    <t>合计</t>
    <phoneticPr fontId="2" type="noConversion"/>
  </si>
  <si>
    <t>高琴</t>
  </si>
  <si>
    <t>金额</t>
    <phoneticPr fontId="2" type="noConversion"/>
  </si>
  <si>
    <t>附：</t>
    <phoneticPr fontId="2" type="noConversion"/>
  </si>
  <si>
    <t>学科</t>
    <phoneticPr fontId="2" type="noConversion"/>
  </si>
  <si>
    <t>得分</t>
    <phoneticPr fontId="2" type="noConversion"/>
  </si>
  <si>
    <t>立日木里</t>
  </si>
  <si>
    <t>赵刚</t>
  </si>
  <si>
    <t>上期/节</t>
    <phoneticPr fontId="2" type="noConversion"/>
  </si>
  <si>
    <t>下期/节</t>
    <phoneticPr fontId="2" type="noConversion"/>
  </si>
  <si>
    <t>小计/元</t>
    <phoneticPr fontId="2" type="noConversion"/>
  </si>
  <si>
    <t>学校提留</t>
    <phoneticPr fontId="2" type="noConversion"/>
  </si>
  <si>
    <t>教师奖励</t>
    <phoneticPr fontId="2" type="noConversion"/>
  </si>
  <si>
    <t>超额目标奖</t>
    <phoneticPr fontId="2" type="noConversion"/>
  </si>
  <si>
    <t>政府拨款</t>
    <phoneticPr fontId="2" type="noConversion"/>
  </si>
  <si>
    <t>2.2.2艺体质量奖</t>
    <phoneticPr fontId="2" type="noConversion"/>
  </si>
  <si>
    <t>过程评价奖=文化本科质量奖*3/7(文化奖金中工作量、过程评价、上线质量占比3:3:4)</t>
    <phoneticPr fontId="2" type="noConversion"/>
  </si>
  <si>
    <t>教师奖金分配</t>
    <phoneticPr fontId="2" type="noConversion"/>
  </si>
  <si>
    <t>合计</t>
    <phoneticPr fontId="2" type="noConversion"/>
  </si>
  <si>
    <t>金额/元</t>
    <phoneticPr fontId="2" type="noConversion"/>
  </si>
  <si>
    <t>学科单双上线</t>
    <phoneticPr fontId="2" type="noConversion"/>
  </si>
  <si>
    <t>序号</t>
    <phoneticPr fontId="2" type="noConversion"/>
  </si>
  <si>
    <t>授课教师</t>
  </si>
  <si>
    <t>分数</t>
  </si>
  <si>
    <t>汇总</t>
  </si>
  <si>
    <t>艺体硬上线质量奖</t>
    <phoneticPr fontId="2" type="noConversion"/>
  </si>
  <si>
    <t>金额</t>
    <phoneticPr fontId="2" type="noConversion"/>
  </si>
  <si>
    <t>序号</t>
    <phoneticPr fontId="2" type="noConversion"/>
  </si>
  <si>
    <t>姓名</t>
    <phoneticPr fontId="2" type="noConversion"/>
  </si>
  <si>
    <t>工作量
(30%)</t>
    <phoneticPr fontId="2" type="noConversion"/>
  </si>
  <si>
    <t>文化质量奖(70%)</t>
    <phoneticPr fontId="2" type="noConversion"/>
  </si>
  <si>
    <t>艺体质量奖(70%)</t>
    <phoneticPr fontId="2" type="noConversion"/>
  </si>
  <si>
    <t>上线质量奖(40%)</t>
    <phoneticPr fontId="2" type="noConversion"/>
  </si>
  <si>
    <t>过程评价奖(30%)</t>
    <phoneticPr fontId="2" type="noConversion"/>
  </si>
  <si>
    <t>总分上线质量奖(60%)</t>
    <phoneticPr fontId="2" type="noConversion"/>
  </si>
  <si>
    <t>单双上线质量奖(40%)</t>
    <phoneticPr fontId="2" type="noConversion"/>
  </si>
  <si>
    <t>剩余的教师奖励=学校奖金-学校提留-年级管理奖</t>
    <phoneticPr fontId="2" type="noConversion"/>
  </si>
  <si>
    <t>上线质量奖=文化本科质量奖*4/7(文化奖金中工作量、过程评价、上线质量占比3:3:4)</t>
    <phoneticPr fontId="2" type="noConversion"/>
  </si>
  <si>
    <t>总分上线质量奖=文化上线质量奖*40%</t>
    <phoneticPr fontId="2" type="noConversion"/>
  </si>
  <si>
    <t>岳子琦</t>
  </si>
  <si>
    <t>龚霞</t>
  </si>
  <si>
    <t>刘玲君</t>
  </si>
  <si>
    <t>李志友</t>
  </si>
  <si>
    <t>邓国华</t>
  </si>
  <si>
    <t>扎拉</t>
  </si>
  <si>
    <t>潘勇</t>
  </si>
  <si>
    <t>车梦德</t>
  </si>
  <si>
    <t>肖秀秀</t>
  </si>
  <si>
    <t>王友春</t>
  </si>
  <si>
    <t>刘厚江</t>
  </si>
  <si>
    <t>任吉洪</t>
  </si>
  <si>
    <t>辜英琼</t>
  </si>
  <si>
    <t>金勇</t>
  </si>
  <si>
    <t>吴文艺</t>
  </si>
  <si>
    <t>降初里</t>
  </si>
  <si>
    <t>李树海</t>
  </si>
  <si>
    <t>申海冰</t>
  </si>
  <si>
    <t>高一</t>
    <phoneticPr fontId="2" type="noConversion"/>
  </si>
  <si>
    <t>高二</t>
    <phoneticPr fontId="2" type="noConversion"/>
  </si>
  <si>
    <t>高三</t>
    <phoneticPr fontId="2" type="noConversion"/>
  </si>
  <si>
    <t>黄健均</t>
  </si>
  <si>
    <t>文化教师奖</t>
    <phoneticPr fontId="2" type="noConversion"/>
  </si>
  <si>
    <t>艺体专业奖</t>
    <phoneticPr fontId="2" type="noConversion"/>
  </si>
  <si>
    <t>备注</t>
    <phoneticPr fontId="2" type="noConversion"/>
  </si>
  <si>
    <t>高考质量奖</t>
    <phoneticPr fontId="2" type="noConversion"/>
  </si>
  <si>
    <t>小计1/元</t>
    <phoneticPr fontId="2" type="noConversion"/>
  </si>
  <si>
    <t>小计2/元</t>
    <phoneticPr fontId="2" type="noConversion"/>
  </si>
  <si>
    <t>合计</t>
  </si>
  <si>
    <t>陈文惠</t>
  </si>
  <si>
    <t>达娃央初</t>
  </si>
  <si>
    <t>杜基次尔</t>
  </si>
  <si>
    <t>胡昌燕</t>
  </si>
  <si>
    <t>胡付松</t>
  </si>
  <si>
    <t>胡慧芳</t>
  </si>
  <si>
    <t>黄金华</t>
  </si>
  <si>
    <t>金贵</t>
  </si>
  <si>
    <t>兰阿布</t>
  </si>
  <si>
    <t>李荣鑫</t>
  </si>
  <si>
    <t>李希</t>
  </si>
  <si>
    <t>卢祥</t>
  </si>
  <si>
    <t>卢银楷</t>
  </si>
  <si>
    <t>马巫各</t>
  </si>
  <si>
    <t>阙丽萍</t>
  </si>
  <si>
    <t>邵晖</t>
  </si>
  <si>
    <t>向翠琳</t>
  </si>
  <si>
    <t>向美娟</t>
  </si>
  <si>
    <t>徐万雄</t>
  </si>
  <si>
    <t>叶屏</t>
  </si>
  <si>
    <t>叶仁群</t>
  </si>
  <si>
    <t>余玉红</t>
  </si>
  <si>
    <t>赵香才</t>
  </si>
  <si>
    <t>郑富全</t>
  </si>
  <si>
    <t>郑永朝</t>
  </si>
  <si>
    <t>朱霞</t>
  </si>
  <si>
    <t>易涛</t>
  </si>
  <si>
    <t>肖锐</t>
  </si>
  <si>
    <t>格绒燚西</t>
  </si>
  <si>
    <t>周菊明</t>
  </si>
  <si>
    <t>马俊</t>
  </si>
  <si>
    <t>央宗娜姆</t>
  </si>
  <si>
    <t>赵云川</t>
  </si>
  <si>
    <t>兰卡布尺</t>
  </si>
  <si>
    <t>陈强</t>
  </si>
  <si>
    <t>叶小军</t>
  </si>
  <si>
    <t>彭桦</t>
  </si>
  <si>
    <t>张弘</t>
  </si>
  <si>
    <t>纪春权</t>
  </si>
  <si>
    <t>杨琴</t>
  </si>
  <si>
    <t>勾中文</t>
  </si>
  <si>
    <t>邓倩</t>
  </si>
  <si>
    <t>胡柔殳</t>
  </si>
  <si>
    <t>质量奖</t>
  </si>
  <si>
    <t>进步奖</t>
  </si>
  <si>
    <t>合计/元</t>
    <phoneticPr fontId="2" type="noConversion"/>
  </si>
  <si>
    <t>实发/元</t>
    <phoneticPr fontId="2" type="noConversion"/>
  </si>
  <si>
    <t>奖金</t>
  </si>
  <si>
    <t>工作量=教师奖励*30%</t>
    <phoneticPr fontId="2" type="noConversion"/>
  </si>
  <si>
    <t>总分上线质量奖=文化上线质量奖*60%</t>
    <phoneticPr fontId="2" type="noConversion"/>
  </si>
  <si>
    <t>李正琪</t>
  </si>
  <si>
    <t>汪睿</t>
  </si>
  <si>
    <t>沙国芳</t>
  </si>
  <si>
    <t>叶仁芳</t>
  </si>
  <si>
    <t>杨志明</t>
  </si>
  <si>
    <t>曹霞</t>
  </si>
  <si>
    <t>甲阿祝玛</t>
  </si>
  <si>
    <t>苏朗偏初</t>
  </si>
  <si>
    <t>马磊</t>
  </si>
  <si>
    <t>尹应娇</t>
  </si>
  <si>
    <t>东梅</t>
  </si>
  <si>
    <t>冷开艳</t>
  </si>
  <si>
    <t>胡伟杰</t>
  </si>
  <si>
    <t>高贵勇</t>
  </si>
  <si>
    <t>次珍扎保</t>
  </si>
  <si>
    <t>郑强秋</t>
  </si>
  <si>
    <t>方帮林</t>
  </si>
  <si>
    <t>杨建</t>
  </si>
  <si>
    <t>向雅欣</t>
  </si>
  <si>
    <t>沙正芳</t>
  </si>
  <si>
    <t>沙华莺</t>
  </si>
  <si>
    <t>邓琪</t>
  </si>
  <si>
    <t>徐志兵</t>
  </si>
  <si>
    <t>骆泽群</t>
  </si>
  <si>
    <t>何光红</t>
  </si>
  <si>
    <t>廖云虹</t>
  </si>
  <si>
    <t>王玉强</t>
  </si>
  <si>
    <t>谢斌</t>
  </si>
  <si>
    <t>罗锐</t>
  </si>
  <si>
    <t>马勇</t>
  </si>
  <si>
    <t>杨小波</t>
  </si>
  <si>
    <t>刘跃军</t>
  </si>
  <si>
    <t>攀枝花援藏</t>
    <phoneticPr fontId="2" type="noConversion"/>
  </si>
  <si>
    <t>仁青拉初</t>
    <phoneticPr fontId="2" type="noConversion"/>
  </si>
  <si>
    <t>韩军</t>
    <phoneticPr fontId="2" type="noConversion"/>
  </si>
  <si>
    <t>经办人：</t>
    <phoneticPr fontId="2" type="noConversion"/>
  </si>
  <si>
    <t>分导审签：</t>
    <phoneticPr fontId="2" type="noConversion"/>
  </si>
  <si>
    <t>校长审签：</t>
    <phoneticPr fontId="2" type="noConversion"/>
  </si>
  <si>
    <t>各年级学科质量奖和学科质量进步奖</t>
    <phoneticPr fontId="2" type="noConversion"/>
  </si>
  <si>
    <r>
      <t>按照政府目标，文化和艺体超额部分的8%作为年级管理奖.</t>
    </r>
    <r>
      <rPr>
        <sz val="9"/>
        <color rgb="FFFF0000"/>
        <rFont val="宋体"/>
        <family val="3"/>
        <charset val="134"/>
      </rPr>
      <t>文化本科超额140000元，艺体本科超额35000元，合计超额175000元.年级管理奖（175000*80%*8%=11200元）</t>
    </r>
    <phoneticPr fontId="2" type="noConversion"/>
  </si>
  <si>
    <t>学校本科目标163人，奋斗目标183人。实际完成163人，超过学校基本目标0人，超过学校奋斗目标0人，超额目标奖0元.此部分从学校提留的20%中支.</t>
    <phoneticPr fontId="2" type="noConversion"/>
  </si>
  <si>
    <r>
      <t>文化总奖金：1640000元.
文化本科质量奖=文化总奖金-学校提留-年级管理奖占比奖金-工作量，即（1640000*0.8-11200*1640000/(1640000+235000)）*0.7
艺体总奖金：235000元（</t>
    </r>
    <r>
      <rPr>
        <sz val="9"/>
        <color rgb="FFFF0000"/>
        <rFont val="宋体"/>
        <family val="3"/>
        <charset val="134"/>
      </rPr>
      <t>全部为硬上线，照顾上线没有奖励</t>
    </r>
    <r>
      <rPr>
        <sz val="9"/>
        <color theme="1"/>
        <rFont val="宋体"/>
        <family val="3"/>
        <charset val="134"/>
      </rPr>
      <t>）.
艺体质量奖=艺体总奖金-学校提留-年级管理奖占比奖金-工作量，即(235000*0.8-11200*235000/(1640000+235000))*0.7</t>
    </r>
    <phoneticPr fontId="2" type="noConversion"/>
  </si>
  <si>
    <t xml:space="preserve">  </t>
    <phoneticPr fontId="2" type="noConversion"/>
  </si>
  <si>
    <t>何苗</t>
  </si>
  <si>
    <t>李乔军</t>
  </si>
  <si>
    <t>杨周宇</t>
  </si>
  <si>
    <t>王德兵</t>
  </si>
  <si>
    <t>聂艳梅</t>
  </si>
  <si>
    <t>王志强</t>
  </si>
  <si>
    <t>杨吉华</t>
  </si>
  <si>
    <t>康宇峰</t>
  </si>
  <si>
    <t>李挖合</t>
  </si>
  <si>
    <t>王富国</t>
  </si>
  <si>
    <t>康宇峰</t>
    <phoneticPr fontId="2" type="noConversion"/>
  </si>
  <si>
    <t>吴文艺/康宇峰</t>
  </si>
  <si>
    <t>朱梦清</t>
  </si>
  <si>
    <t>木里中学（高中部）2022-2023学年度教学质量奖公示</t>
    <phoneticPr fontId="2" type="noConversion"/>
  </si>
  <si>
    <t>喇燕</t>
  </si>
  <si>
    <t>陈虎林</t>
  </si>
  <si>
    <t>吕开绒</t>
  </si>
  <si>
    <t>曹云萍</t>
  </si>
  <si>
    <t>杨翁基之玛</t>
  </si>
  <si>
    <t>张镇棚</t>
  </si>
  <si>
    <t>陈光汇</t>
  </si>
  <si>
    <t>刘云菊</t>
  </si>
  <si>
    <t>刘权芳</t>
  </si>
  <si>
    <t>黄萍</t>
  </si>
  <si>
    <t>马红琦</t>
  </si>
  <si>
    <t>喇菊</t>
  </si>
  <si>
    <t>尼玛布池</t>
  </si>
  <si>
    <t>尤顺芝</t>
  </si>
  <si>
    <t>胡东缘</t>
  </si>
  <si>
    <t>杨国芬</t>
  </si>
  <si>
    <t>邱君益</t>
  </si>
  <si>
    <t>卢逸</t>
  </si>
  <si>
    <t>米晓妹</t>
  </si>
  <si>
    <t>石敏</t>
  </si>
  <si>
    <t>杜东洋</t>
  </si>
  <si>
    <t>次儿祝玛</t>
  </si>
  <si>
    <t>邱宗兰</t>
  </si>
  <si>
    <t>张斯杰</t>
  </si>
  <si>
    <t>黄河</t>
    <phoneticPr fontId="2" type="noConversion"/>
  </si>
  <si>
    <t>欧禹良</t>
    <phoneticPr fontId="2" type="noConversion"/>
  </si>
  <si>
    <t>胡付松</t>
    <phoneticPr fontId="2" type="noConversion"/>
  </si>
  <si>
    <t>鲁绒旦友</t>
  </si>
  <si>
    <t>旦珠拉初</t>
  </si>
  <si>
    <t>邓彤</t>
  </si>
  <si>
    <t>扎西旦珠</t>
  </si>
  <si>
    <t>辞职发0.3</t>
    <phoneticPr fontId="2" type="noConversion"/>
  </si>
  <si>
    <t>补足2000</t>
  </si>
  <si>
    <t>补足2000</t>
    <phoneticPr fontId="2" type="noConversion"/>
  </si>
  <si>
    <t>浙江援藏</t>
    <phoneticPr fontId="2" type="noConversion"/>
  </si>
  <si>
    <t>巴中援藏</t>
    <phoneticPr fontId="2" type="noConversion"/>
  </si>
  <si>
    <t>陈国萍</t>
  </si>
  <si>
    <t>崔萌</t>
  </si>
  <si>
    <t>付仁源</t>
  </si>
  <si>
    <t>贾学英</t>
  </si>
  <si>
    <t>解超燕</t>
  </si>
  <si>
    <t>康小平</t>
  </si>
  <si>
    <t>拉初</t>
  </si>
  <si>
    <t>李永会</t>
  </si>
  <si>
    <t>宁建康</t>
  </si>
  <si>
    <t>彭丹</t>
  </si>
  <si>
    <t>浦恩玲</t>
  </si>
  <si>
    <t>田维婷</t>
  </si>
  <si>
    <t>万饶</t>
  </si>
  <si>
    <t>熊湾</t>
  </si>
  <si>
    <t>张翠莲</t>
  </si>
  <si>
    <t>张福琴</t>
  </si>
  <si>
    <t>赵建超</t>
  </si>
  <si>
    <t>周峰</t>
  </si>
  <si>
    <t>朱恩凡</t>
  </si>
  <si>
    <t>上班一学期补1000</t>
    <phoneticPr fontId="2" type="noConversion"/>
  </si>
  <si>
    <t>补足2000，攀枝花援藏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</si>
</sst>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_ "/>
    <numFmt numFmtId="177" formatCode="0.0&quot;元/节&quot;"/>
    <numFmt numFmtId="178" formatCode="0_);[Red]\(0\)"/>
    <numFmt numFmtId="179" formatCode="0.00_ "/>
    <numFmt numFmtId="180" formatCode="\¥#,##0.00;\¥\-#,##0.00"/>
    <numFmt numFmtId="181" formatCode="0.0_ "/>
    <numFmt numFmtId="182" formatCode="0.00_);[Red]\(0.00\)"/>
  </numFmts>
  <fonts count="35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0"/>
      <name val="等线"/>
      <family val="3"/>
      <charset val="134"/>
    </font>
    <font>
      <sz val="10"/>
      <color theme="1"/>
      <name val="等线"/>
      <family val="3"/>
      <charset val="134"/>
    </font>
    <font>
      <sz val="11"/>
      <color theme="1"/>
      <name val="等线"/>
      <family val="3"/>
      <charset val="134"/>
    </font>
    <font>
      <b/>
      <sz val="11"/>
      <color theme="1"/>
      <name val="等线"/>
      <family val="3"/>
      <charset val="134"/>
    </font>
    <font>
      <sz val="11"/>
      <name val="等线"/>
      <family val="3"/>
      <charset val="134"/>
    </font>
    <font>
      <sz val="14"/>
      <color theme="1"/>
      <name val="等线"/>
      <family val="3"/>
      <charset val="134"/>
    </font>
    <font>
      <sz val="12"/>
      <color theme="1"/>
      <name val="等线"/>
      <family val="3"/>
      <charset val="134"/>
    </font>
    <font>
      <sz val="16"/>
      <color theme="1"/>
      <name val="等线"/>
      <family val="3"/>
      <charset val="134"/>
    </font>
    <font>
      <b/>
      <sz val="9"/>
      <color theme="1"/>
      <name val="等线"/>
      <family val="3"/>
      <charset val="134"/>
    </font>
    <font>
      <b/>
      <sz val="18"/>
      <name val="等线"/>
      <family val="3"/>
      <charset val="134"/>
    </font>
    <font>
      <b/>
      <sz val="12"/>
      <name val="等线"/>
      <family val="3"/>
      <charset val="134"/>
    </font>
    <font>
      <b/>
      <sz val="14"/>
      <name val="等线"/>
      <family val="3"/>
      <charset val="134"/>
    </font>
    <font>
      <sz val="9"/>
      <name val="等线"/>
      <family val="3"/>
      <charset val="134"/>
    </font>
    <font>
      <b/>
      <sz val="12"/>
      <color theme="1"/>
      <name val="等线"/>
      <family val="3"/>
      <charset val="134"/>
    </font>
    <font>
      <sz val="10"/>
      <color theme="1"/>
      <name val="宋体"/>
      <family val="3"/>
      <charset val="134"/>
    </font>
    <font>
      <sz val="14"/>
      <name val="等线"/>
      <family val="3"/>
      <charset val="134"/>
    </font>
    <font>
      <sz val="14"/>
      <color indexed="8"/>
      <name val="等线"/>
      <family val="3"/>
      <charset val="134"/>
    </font>
    <font>
      <b/>
      <sz val="9"/>
      <name val="等线"/>
      <family val="3"/>
      <charset val="134"/>
    </font>
    <font>
      <sz val="9"/>
      <color theme="1"/>
      <name val="等线"/>
      <family val="3"/>
      <charset val="134"/>
    </font>
    <font>
      <sz val="8"/>
      <color theme="1"/>
      <name val="等线"/>
      <family val="3"/>
      <charset val="134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name val="宋体"/>
      <family val="3"/>
      <charset val="134"/>
    </font>
    <font>
      <sz val="14"/>
      <color theme="1"/>
      <name val="宋体"/>
      <family val="3"/>
      <charset val="134"/>
      <scheme val="major"/>
    </font>
    <font>
      <sz val="9"/>
      <color rgb="FFFF0000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8" fontId="5" fillId="0" borderId="0" xfId="0" applyNumberFormat="1" applyFont="1">
      <alignment vertical="center"/>
    </xf>
    <xf numFmtId="0" fontId="1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8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8" fontId="13" fillId="0" borderId="0" xfId="0" applyNumberFormat="1" applyFont="1" applyAlignment="1">
      <alignment horizontal="center" vertical="center"/>
    </xf>
    <xf numFmtId="179" fontId="1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179" fontId="11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79" fontId="12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5" fillId="0" borderId="0" xfId="0" applyFont="1">
      <alignment vertical="center"/>
    </xf>
    <xf numFmtId="0" fontId="7" fillId="0" borderId="1" xfId="0" applyFont="1" applyBorder="1" applyAlignment="1">
      <alignment horizontal="center"/>
    </xf>
    <xf numFmtId="178" fontId="12" fillId="0" borderId="0" xfId="0" applyNumberFormat="1" applyFont="1" applyAlignment="1">
      <alignment horizontal="center" vertical="center"/>
    </xf>
    <xf numFmtId="178" fontId="19" fillId="0" borderId="0" xfId="0" applyNumberFormat="1" applyFont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82" fontId="11" fillId="0" borderId="0" xfId="0" applyNumberFormat="1" applyFont="1" applyAlignment="1">
      <alignment horizontal="center" vertical="center"/>
    </xf>
    <xf numFmtId="182" fontId="1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  <xf numFmtId="176" fontId="10" fillId="0" borderId="4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182" fontId="1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1" fillId="0" borderId="1" xfId="0" applyNumberFormat="1" applyFont="1" applyBorder="1" applyAlignment="1">
      <alignment horizontal="center"/>
    </xf>
    <xf numFmtId="17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80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179" fontId="1" fillId="0" borderId="1" xfId="0" applyNumberFormat="1" applyFont="1" applyBorder="1" applyAlignment="1">
      <alignment horizontal="center" vertical="center" wrapText="1"/>
    </xf>
    <xf numFmtId="180" fontId="26" fillId="0" borderId="1" xfId="0" applyNumberFormat="1" applyFont="1" applyBorder="1" applyAlignment="1">
      <alignment horizontal="center" vertical="center"/>
    </xf>
    <xf numFmtId="179" fontId="27" fillId="0" borderId="1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182" fontId="0" fillId="0" borderId="0" xfId="0" applyNumberFormat="1" applyAlignment="1">
      <alignment horizontal="center" vertical="center"/>
    </xf>
    <xf numFmtId="179" fontId="30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/>
    </xf>
    <xf numFmtId="176" fontId="32" fillId="0" borderId="1" xfId="0" applyNumberFormat="1" applyFont="1" applyBorder="1" applyAlignment="1">
      <alignment horizontal="center"/>
    </xf>
    <xf numFmtId="0" fontId="32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179" fontId="10" fillId="0" borderId="1" xfId="0" applyNumberFormat="1" applyFont="1" applyBorder="1" applyAlignment="1">
      <alignment horizontal="center" vertical="center"/>
    </xf>
    <xf numFmtId="178" fontId="10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178" fontId="10" fillId="0" borderId="0" xfId="0" applyNumberFormat="1" applyFont="1" applyAlignment="1">
      <alignment horizontal="center" vertical="center"/>
    </xf>
    <xf numFmtId="0" fontId="11" fillId="0" borderId="18" xfId="0" applyFont="1" applyBorder="1">
      <alignment vertical="center"/>
    </xf>
    <xf numFmtId="0" fontId="11" fillId="0" borderId="18" xfId="0" applyFont="1" applyBorder="1" applyAlignment="1">
      <alignment vertical="center" wrapText="1"/>
    </xf>
    <xf numFmtId="0" fontId="10" fillId="0" borderId="14" xfId="0" applyFont="1" applyBorder="1">
      <alignment vertical="center"/>
    </xf>
    <xf numFmtId="0" fontId="10" fillId="0" borderId="19" xfId="0" applyFont="1" applyBorder="1">
      <alignment vertical="center"/>
    </xf>
    <xf numFmtId="0" fontId="10" fillId="0" borderId="18" xfId="0" applyFont="1" applyBorder="1">
      <alignment vertical="center"/>
    </xf>
    <xf numFmtId="176" fontId="18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76" fontId="8" fillId="0" borderId="0" xfId="0" applyNumberFormat="1" applyFont="1">
      <alignment vertical="center"/>
    </xf>
    <xf numFmtId="176" fontId="8" fillId="0" borderId="1" xfId="0" applyNumberFormat="1" applyFont="1" applyBorder="1" applyAlignment="1">
      <alignment horizontal="center" vertical="center" wrapText="1"/>
    </xf>
    <xf numFmtId="177" fontId="14" fillId="0" borderId="22" xfId="0" applyNumberFormat="1" applyFont="1" applyBorder="1" applyAlignment="1">
      <alignment horizontal="center" vertical="center" wrapText="1"/>
    </xf>
    <xf numFmtId="177" fontId="9" fillId="0" borderId="22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vertical="center" wrapText="1"/>
    </xf>
    <xf numFmtId="0" fontId="12" fillId="0" borderId="14" xfId="0" applyFont="1" applyBorder="1">
      <alignment vertical="center"/>
    </xf>
    <xf numFmtId="182" fontId="11" fillId="0" borderId="1" xfId="0" applyNumberFormat="1" applyFont="1" applyBorder="1" applyAlignment="1">
      <alignment horizontal="center"/>
    </xf>
    <xf numFmtId="179" fontId="0" fillId="0" borderId="0" xfId="0" applyNumberFormat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left" vertical="top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78" fontId="11" fillId="0" borderId="0" xfId="0" applyNumberFormat="1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178" fontId="10" fillId="0" borderId="9" xfId="0" applyNumberFormat="1" applyFont="1" applyBorder="1" applyAlignment="1">
      <alignment horizontal="center" vertical="center"/>
    </xf>
    <xf numFmtId="178" fontId="10" fillId="0" borderId="4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94520</xdr:rowOff>
    </xdr:from>
    <xdr:to>
      <xdr:col>12</xdr:col>
      <xdr:colOff>73047</xdr:colOff>
      <xdr:row>36</xdr:row>
      <xdr:rowOff>97627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3ADB7410-36DF-B851-3472-AA452BC02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9390"/>
          <a:ext cx="8322525" cy="46993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57979</xdr:rowOff>
    </xdr:from>
    <xdr:to>
      <xdr:col>11</xdr:col>
      <xdr:colOff>633709</xdr:colOff>
      <xdr:row>64</xdr:row>
      <xdr:rowOff>129379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7C1F7B75-97DF-B6D7-7FDD-8C11872F0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769088"/>
          <a:ext cx="8195731" cy="49415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>
    <pageSetUpPr fitToPage="1"/>
  </sheetPr>
  <dimension ref="A1:U178"/>
  <sheetViews>
    <sheetView tabSelected="1" zoomScale="145" zoomScaleNormal="145" workbookViewId="0">
      <pane xSplit="1" ySplit="8" topLeftCell="B112" activePane="bottomRight" state="frozen"/>
      <selection pane="topRight" activeCell="B1" sqref="B1"/>
      <selection pane="bottomLeft" activeCell="A5" sqref="A5"/>
      <selection pane="bottomRight" activeCell="S116" sqref="S116"/>
    </sheetView>
  </sheetViews>
  <sheetFormatPr defaultColWidth="9" defaultRowHeight="14.25" x14ac:dyDescent="0.15"/>
  <cols>
    <col min="1" max="1" width="6.375" style="17" customWidth="1"/>
    <col min="2" max="2" width="8.75" style="11" customWidth="1"/>
    <col min="3" max="5" width="8" style="11" customWidth="1"/>
    <col min="6" max="6" width="7.875" style="11" customWidth="1"/>
    <col min="7" max="7" width="9" style="17" customWidth="1"/>
    <col min="8" max="8" width="7.625" style="34" customWidth="1"/>
    <col min="9" max="9" width="9" style="28" customWidth="1"/>
    <col min="10" max="10" width="8.5" style="28" customWidth="1"/>
    <col min="11" max="11" width="7.625" style="28" customWidth="1"/>
    <col min="12" max="12" width="7.25" style="28" customWidth="1"/>
    <col min="13" max="13" width="8.625" style="11" customWidth="1"/>
    <col min="14" max="14" width="9.875" style="11" customWidth="1"/>
    <col min="15" max="15" width="10.125" style="11" customWidth="1"/>
    <col min="16" max="16" width="8.875" style="34" customWidth="1"/>
    <col min="17" max="17" width="7.875" style="11" customWidth="1"/>
    <col min="18" max="18" width="7.625" style="11" customWidth="1"/>
    <col min="19" max="19" width="6.75" style="11" customWidth="1"/>
    <col min="20" max="20" width="9.5" style="11" customWidth="1"/>
    <col min="21" max="21" width="11.875" style="11" customWidth="1"/>
    <col min="22" max="16384" width="9" style="11"/>
  </cols>
  <sheetData>
    <row r="1" spans="1:21" ht="104.25" hidden="1" customHeight="1" x14ac:dyDescent="0.15">
      <c r="A1" s="104" t="s">
        <v>210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</row>
    <row r="2" spans="1:21" ht="102.75" hidden="1" customHeight="1" thickBot="1" x14ac:dyDescent="0.2">
      <c r="A2" s="104" t="s">
        <v>209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</row>
    <row r="3" spans="1:21" ht="89.25" hidden="1" customHeight="1" thickBot="1" x14ac:dyDescent="0.2">
      <c r="A3" s="104" t="s">
        <v>208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</row>
    <row r="4" spans="1:21" ht="31.5" customHeight="1" thickBot="1" x14ac:dyDescent="0.2">
      <c r="A4" s="113" t="s">
        <v>229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29"/>
      <c r="R4" s="29"/>
      <c r="S4" s="29"/>
      <c r="T4" s="29"/>
      <c r="U4" s="29"/>
    </row>
    <row r="5" spans="1:21" ht="31.5" customHeight="1" x14ac:dyDescent="0.15">
      <c r="A5" s="117" t="s">
        <v>82</v>
      </c>
      <c r="B5" s="110" t="s">
        <v>83</v>
      </c>
      <c r="C5" s="114" t="s">
        <v>211</v>
      </c>
      <c r="D5" s="114"/>
      <c r="E5" s="114"/>
      <c r="F5" s="114"/>
      <c r="G5" s="114" t="s">
        <v>119</v>
      </c>
      <c r="H5" s="114"/>
      <c r="I5" s="114"/>
      <c r="J5" s="114"/>
      <c r="K5" s="114"/>
      <c r="L5" s="114"/>
      <c r="M5" s="114"/>
      <c r="N5" s="114" t="s">
        <v>168</v>
      </c>
      <c r="O5" s="114" t="s">
        <v>169</v>
      </c>
      <c r="P5" s="105" t="s">
        <v>118</v>
      </c>
      <c r="Q5" s="29"/>
      <c r="R5" s="29"/>
      <c r="S5" s="29"/>
      <c r="T5" s="29"/>
      <c r="U5" s="29"/>
    </row>
    <row r="6" spans="1:21" ht="15.75" customHeight="1" x14ac:dyDescent="0.15">
      <c r="A6" s="118"/>
      <c r="B6" s="111"/>
      <c r="C6" s="108" t="s">
        <v>112</v>
      </c>
      <c r="D6" s="108" t="s">
        <v>113</v>
      </c>
      <c r="E6" s="108" t="s">
        <v>114</v>
      </c>
      <c r="F6" s="108" t="s">
        <v>120</v>
      </c>
      <c r="G6" s="108" t="s">
        <v>84</v>
      </c>
      <c r="H6" s="108" t="s">
        <v>85</v>
      </c>
      <c r="I6" s="108"/>
      <c r="J6" s="108"/>
      <c r="K6" s="120" t="s">
        <v>86</v>
      </c>
      <c r="L6" s="108" t="s">
        <v>24</v>
      </c>
      <c r="M6" s="108" t="s">
        <v>121</v>
      </c>
      <c r="N6" s="115"/>
      <c r="O6" s="115"/>
      <c r="P6" s="106"/>
      <c r="Q6" s="27"/>
      <c r="R6" s="27"/>
      <c r="S6" s="27"/>
      <c r="T6" s="27"/>
    </row>
    <row r="7" spans="1:21" ht="15.75" customHeight="1" x14ac:dyDescent="0.15">
      <c r="A7" s="118"/>
      <c r="B7" s="111"/>
      <c r="C7" s="108"/>
      <c r="D7" s="108"/>
      <c r="E7" s="108"/>
      <c r="F7" s="108"/>
      <c r="G7" s="108"/>
      <c r="H7" s="108" t="s">
        <v>88</v>
      </c>
      <c r="I7" s="108" t="s">
        <v>87</v>
      </c>
      <c r="J7" s="108"/>
      <c r="K7" s="121"/>
      <c r="L7" s="108"/>
      <c r="M7" s="108"/>
      <c r="N7" s="115"/>
      <c r="O7" s="115"/>
      <c r="P7" s="106"/>
      <c r="Q7" s="27"/>
      <c r="R7" s="27"/>
      <c r="S7" s="27"/>
      <c r="T7" s="27"/>
    </row>
    <row r="8" spans="1:21" ht="33.75" customHeight="1" thickBot="1" x14ac:dyDescent="0.2">
      <c r="A8" s="119"/>
      <c r="B8" s="112"/>
      <c r="C8" s="109"/>
      <c r="D8" s="109"/>
      <c r="E8" s="109"/>
      <c r="F8" s="109"/>
      <c r="G8" s="109"/>
      <c r="H8" s="109"/>
      <c r="I8" s="47" t="s">
        <v>89</v>
      </c>
      <c r="J8" s="47" t="s">
        <v>90</v>
      </c>
      <c r="K8" s="122"/>
      <c r="L8" s="109"/>
      <c r="M8" s="109"/>
      <c r="N8" s="116"/>
      <c r="O8" s="116"/>
      <c r="P8" s="107"/>
      <c r="Q8" s="27"/>
      <c r="R8" s="27"/>
      <c r="S8" s="27"/>
      <c r="T8" s="27"/>
    </row>
    <row r="9" spans="1:21" ht="15.75" x14ac:dyDescent="0.15">
      <c r="A9" s="42">
        <v>1</v>
      </c>
      <c r="B9" s="42" t="s">
        <v>178</v>
      </c>
      <c r="C9" s="43" t="str">
        <f>IF(SUMIF(高一质量奖!A:A,B9,高一质量奖!B:B)&gt;0,SUMIF(高一质量奖!A:A,B9,高一质量奖!B:B),"")</f>
        <v/>
      </c>
      <c r="D9" s="43" t="str">
        <f>IF(SUMIF(高二质量和进步奖!A:A,B9,高二质量和进步奖!D:D)&gt;0,SUMIF(高二质量和进步奖!A:A,B9,高二质量和进步奖!D:D),"")</f>
        <v/>
      </c>
      <c r="E9" s="43">
        <f>IF(SUMIF(高三质量奖!A:A,B9,高三质量奖!C:C)&gt;0,SUMIF(高三质量奖!A:A,B9,高三质量奖!C:C),"")</f>
        <v>4746.3785292687198</v>
      </c>
      <c r="F9" s="43">
        <f t="shared" ref="F9:F40" si="0">SUM(C9:E9)</f>
        <v>4746.3785292687198</v>
      </c>
      <c r="G9" s="44">
        <f>IF(SUMIFS('1.gk_工作量'!$M$4:$M$76,'1.gk_工作量'!$B$4:$B$76,B9)&gt;0,SUMIFS('1.gk_工作量'!$M$4:$M$76,'1.gk_工作量'!$B$4:$B$76,B9),"")</f>
        <v>5869.1472868217052</v>
      </c>
      <c r="H9" s="45">
        <f>IF(SUMIFS('2.gk_过程评价'!$C:$C,'2.gk_过程评价'!$A:$A,B9)&gt;0,SUMIFS('2.gk_过程评价'!$C:$C,'2.gk_过程评价'!$A:$A,B9),"")</f>
        <v>3420.025650411259</v>
      </c>
      <c r="I9" s="44">
        <f>IF(SUMIF('3.gk_上线质量'!B:B,B9,'3.gk_上线质量'!D:D)&lt;&gt;0,SUMIF('3.gk_上线质量'!B:B,B9,'3.gk_上线质量'!D:D),"")</f>
        <v>1375.5336890236438</v>
      </c>
      <c r="J9" s="44">
        <f>IF(SUMIFS('3.gk_上线质量'!$F$3:$F$62,'3.gk_上线质量'!$B$3:$B$62,B9)&lt;&gt;0,SUMIFS('3.gk_上线质量'!$F$3:$F$62,'3.gk_上线质量'!$B$3:$B$62,B9),"")</f>
        <v>1248.2926804032209</v>
      </c>
      <c r="K9" s="44">
        <f>IF(SUMIFS('4.gk_艺体质量'!$F$4:$F$53,'4.gk_艺体质量'!$A$4:$A$53,B9)&gt;0,SUMIFS('4.gk_艺体质量'!$F$4:$F$53,'4.gk_艺体质量'!$A$4:$A$53,B9),"")</f>
        <v>4988.460333625987</v>
      </c>
      <c r="L9" s="44" t="str">
        <f>IF(SUMIF('6.gk_年级管理'!A:A,B9,'6.gk_年级管理'!B:B)&gt;0,SUMIF('6.gk_年级管理'!A:A,B9,'6.gk_年级管理'!B:B),"")</f>
        <v/>
      </c>
      <c r="M9" s="46">
        <f t="shared" ref="M9:M40" si="1">SUM(G9:L9)</f>
        <v>16901.459640285815</v>
      </c>
      <c r="N9" s="46">
        <f t="shared" ref="N9:N40" si="2">F9+M9</f>
        <v>21647.838169554536</v>
      </c>
      <c r="O9" s="46">
        <f>IF(P9="辞职发0.3",N9*0.3,N9)</f>
        <v>21647.838169554536</v>
      </c>
      <c r="P9" s="87" t="s">
        <v>205</v>
      </c>
      <c r="Q9" s="27"/>
      <c r="R9" s="27"/>
      <c r="S9" s="27"/>
      <c r="T9" s="27"/>
    </row>
    <row r="10" spans="1:21" ht="15.75" x14ac:dyDescent="0.15">
      <c r="A10" s="10">
        <v>2</v>
      </c>
      <c r="B10" s="10" t="s">
        <v>233</v>
      </c>
      <c r="C10" s="43">
        <f>IF(SUMIF(高一质量奖!A:A,B10,高一质量奖!B:B)&gt;0,SUMIF(高一质量奖!A:A,B10,高一质量奖!B:B),"")</f>
        <v>7695.0115964488559</v>
      </c>
      <c r="D10" s="43" t="str">
        <f>IF(SUMIF(高二质量和进步奖!A:A,B10,高二质量和进步奖!D:D)&gt;0,SUMIF(高二质量和进步奖!A:A,B10,高二质量和进步奖!D:D),"")</f>
        <v/>
      </c>
      <c r="E10" s="43" t="str">
        <f>IF(SUMIF(高三质量奖!A:A,B10,高三质量奖!C:C)&gt;0,SUMIF(高三质量奖!A:A,B10,高三质量奖!C:C),"")</f>
        <v/>
      </c>
      <c r="F10" s="43">
        <f t="shared" si="0"/>
        <v>7695.0115964488559</v>
      </c>
      <c r="G10" s="44" t="str">
        <f>IF(SUMIFS('1.gk_工作量'!$M$4:$M$76,'1.gk_工作量'!$B$4:$B$76,B10)&gt;0,SUMIFS('1.gk_工作量'!$M$4:$M$76,'1.gk_工作量'!$B$4:$B$76,B10),"")</f>
        <v/>
      </c>
      <c r="H10" s="45" t="str">
        <f>IF(SUMIFS('2.gk_过程评价'!$C:$C,'2.gk_过程评价'!$A:$A,B10)&gt;0,SUMIFS('2.gk_过程评价'!$C:$C,'2.gk_过程评价'!$A:$A,B10),"")</f>
        <v/>
      </c>
      <c r="I10" s="44" t="str">
        <f>IF(SUMIF('3.gk_上线质量'!B:B,B10,'3.gk_上线质量'!D:D)&lt;&gt;0,SUMIF('3.gk_上线质量'!B:B,B10,'3.gk_上线质量'!D:D),"")</f>
        <v/>
      </c>
      <c r="J10" s="44" t="str">
        <f>IF(SUMIFS('3.gk_上线质量'!$F$3:$F$62,'3.gk_上线质量'!$B$3:$B$62,B10)&lt;&gt;0,SUMIFS('3.gk_上线质量'!$F$3:$F$62,'3.gk_上线质量'!$B$3:$B$62,B10),"")</f>
        <v/>
      </c>
      <c r="K10" s="44" t="str">
        <f>IF(SUMIFS('4.gk_艺体质量'!$F$4:$F$53,'4.gk_艺体质量'!$A$4:$A$53,B10)&gt;0,SUMIFS('4.gk_艺体质量'!$F$4:$F$53,'4.gk_艺体质量'!$A$4:$A$53,B10),"")</f>
        <v/>
      </c>
      <c r="L10" s="44" t="str">
        <f>IF(SUMIF('6.gk_年级管理'!A:A,B10,'6.gk_年级管理'!B:B)&gt;0,SUMIF('6.gk_年级管理'!A:A,B10,'6.gk_年级管理'!B:B),"")</f>
        <v/>
      </c>
      <c r="M10" s="46">
        <f t="shared" si="1"/>
        <v>0</v>
      </c>
      <c r="N10" s="46">
        <f t="shared" si="2"/>
        <v>7695.0115964488559</v>
      </c>
      <c r="O10" s="46">
        <f>IF(P10="辞职发0.3",N10*0.3,N10)</f>
        <v>7695.0115964488559</v>
      </c>
      <c r="P10" s="87"/>
      <c r="Q10" s="27"/>
      <c r="R10" s="27"/>
      <c r="S10" s="27"/>
      <c r="T10" s="27"/>
    </row>
    <row r="11" spans="1:21" ht="15.75" x14ac:dyDescent="0.15">
      <c r="A11" s="42">
        <v>3</v>
      </c>
      <c r="B11" s="41" t="s">
        <v>101</v>
      </c>
      <c r="C11" s="43" t="str">
        <f>IF(SUMIF(高一质量奖!A:A,B11,高一质量奖!B:B)&gt;0,SUMIF(高一质量奖!A:A,B11,高一质量奖!B:B),"")</f>
        <v/>
      </c>
      <c r="D11" s="43">
        <f>IF(SUMIF(高二质量和进步奖!A:A,B11,高二质量和进步奖!D:D)&gt;0,SUMIF(高二质量和进步奖!A:A,B11,高二质量和进步奖!D:D),"")</f>
        <v>8948.5352025137254</v>
      </c>
      <c r="E11" s="43" t="str">
        <f>IF(SUMIF(高三质量奖!A:A,B11,高三质量奖!C:C)&gt;0,SUMIF(高三质量奖!A:A,B11,高三质量奖!C:C),"")</f>
        <v/>
      </c>
      <c r="F11" s="43">
        <f t="shared" si="0"/>
        <v>8948.5352025137254</v>
      </c>
      <c r="G11" s="44" t="str">
        <f>IF(SUMIFS('1.gk_工作量'!$M$4:$M$76,'1.gk_工作量'!$B$4:$B$76,B11)&gt;0,SUMIFS('1.gk_工作量'!$M$4:$M$76,'1.gk_工作量'!$B$4:$B$76,B11),"")</f>
        <v/>
      </c>
      <c r="H11" s="45" t="str">
        <f>IF(SUMIFS('2.gk_过程评价'!$C:$C,'2.gk_过程评价'!$A:$A,B11)&gt;0,SUMIFS('2.gk_过程评价'!$C:$C,'2.gk_过程评价'!$A:$A,B11),"")</f>
        <v/>
      </c>
      <c r="I11" s="44" t="str">
        <f>IF(SUMIF('3.gk_上线质量'!B:B,B11,'3.gk_上线质量'!D:D)&lt;&gt;0,SUMIF('3.gk_上线质量'!B:B,B11,'3.gk_上线质量'!D:D),"")</f>
        <v/>
      </c>
      <c r="J11" s="44" t="str">
        <f>IF(SUMIFS('3.gk_上线质量'!$F$3:$F$62,'3.gk_上线质量'!$B$3:$B$62,B11)&lt;&gt;0,SUMIFS('3.gk_上线质量'!$F$3:$F$62,'3.gk_上线质量'!$B$3:$B$62,B11),"")</f>
        <v/>
      </c>
      <c r="K11" s="44" t="str">
        <f>IF(SUMIFS('4.gk_艺体质量'!$F$4:$F$53,'4.gk_艺体质量'!$A$4:$A$53,B11)&gt;0,SUMIFS('4.gk_艺体质量'!$F$4:$F$53,'4.gk_艺体质量'!$A$4:$A$53,B11),"")</f>
        <v/>
      </c>
      <c r="L11" s="44" t="str">
        <f>IF(SUMIF('6.gk_年级管理'!A:A,B11,'6.gk_年级管理'!B:B)&gt;0,SUMIF('6.gk_年级管理'!A:A,B11,'6.gk_年级管理'!B:B),"")</f>
        <v/>
      </c>
      <c r="M11" s="46">
        <f t="shared" si="1"/>
        <v>0</v>
      </c>
      <c r="N11" s="46">
        <f t="shared" si="2"/>
        <v>8948.5352025137254</v>
      </c>
      <c r="O11" s="46">
        <f>IF(P11="辞职发0.3",N11*0.3,N11)</f>
        <v>8948.5352025137254</v>
      </c>
      <c r="P11" s="87"/>
      <c r="Q11" s="27"/>
      <c r="R11" s="27"/>
      <c r="S11" s="27"/>
      <c r="T11" s="27"/>
    </row>
    <row r="12" spans="1:21" ht="15" customHeight="1" x14ac:dyDescent="0.15">
      <c r="A12" s="10">
        <v>4</v>
      </c>
      <c r="B12" s="10" t="s">
        <v>236</v>
      </c>
      <c r="C12" s="43">
        <f>IF(SUMIF(高一质量奖!A:A,B12,高一质量奖!B:B)&gt;0,SUMIF(高一质量奖!A:A,B12,高一质量奖!B:B),"")</f>
        <v>3968.8524400620945</v>
      </c>
      <c r="D12" s="43" t="str">
        <f>IF(SUMIF(高二质量和进步奖!A:A,B12,高二质量和进步奖!D:D)&gt;0,SUMIF(高二质量和进步奖!A:A,B12,高二质量和进步奖!D:D),"")</f>
        <v/>
      </c>
      <c r="E12" s="43" t="str">
        <f>IF(SUMIF(高三质量奖!A:A,B12,高三质量奖!C:C)&gt;0,SUMIF(高三质量奖!A:A,B12,高三质量奖!C:C),"")</f>
        <v/>
      </c>
      <c r="F12" s="43">
        <f t="shared" si="0"/>
        <v>3968.8524400620945</v>
      </c>
      <c r="G12" s="44" t="str">
        <f>IF(SUMIFS('1.gk_工作量'!$M$4:$M$76,'1.gk_工作量'!$B$4:$B$76,B12)&gt;0,SUMIFS('1.gk_工作量'!$M$4:$M$76,'1.gk_工作量'!$B$4:$B$76,B12),"")</f>
        <v/>
      </c>
      <c r="H12" s="45" t="str">
        <f>IF(SUMIFS('2.gk_过程评价'!$C:$C,'2.gk_过程评价'!$A:$A,B12)&gt;0,SUMIFS('2.gk_过程评价'!$C:$C,'2.gk_过程评价'!$A:$A,B12),"")</f>
        <v/>
      </c>
      <c r="I12" s="44" t="str">
        <f>IF(SUMIF('3.gk_上线质量'!B:B,B12,'3.gk_上线质量'!D:D)&lt;&gt;0,SUMIF('3.gk_上线质量'!B:B,B12,'3.gk_上线质量'!D:D),"")</f>
        <v/>
      </c>
      <c r="J12" s="44" t="str">
        <f>IF(SUMIFS('3.gk_上线质量'!$F$3:$F$62,'3.gk_上线质量'!$B$3:$B$62,B12)&lt;&gt;0,SUMIFS('3.gk_上线质量'!$F$3:$F$62,'3.gk_上线质量'!$B$3:$B$62,B12),"")</f>
        <v/>
      </c>
      <c r="K12" s="44" t="str">
        <f>IF(SUMIFS('4.gk_艺体质量'!$F$4:$F$53,'4.gk_艺体质量'!$A$4:$A$53,B12)&gt;0,SUMIFS('4.gk_艺体质量'!$F$4:$F$53,'4.gk_艺体质量'!$A$4:$A$53,B12),"")</f>
        <v/>
      </c>
      <c r="L12" s="44" t="str">
        <f>IF(SUMIF('6.gk_年级管理'!A:A,B12,'6.gk_年级管理'!B:B)&gt;0,SUMIF('6.gk_年级管理'!A:A,B12,'6.gk_年级管理'!B:B),"")</f>
        <v/>
      </c>
      <c r="M12" s="46">
        <f t="shared" si="1"/>
        <v>0</v>
      </c>
      <c r="N12" s="46">
        <f t="shared" si="2"/>
        <v>3968.8524400620945</v>
      </c>
      <c r="O12" s="46">
        <f>IF(P12="辞职发0.3",N12*0.3,N12)</f>
        <v>3968.8524400620945</v>
      </c>
      <c r="P12" s="88"/>
      <c r="Q12" s="27"/>
      <c r="R12" s="27"/>
      <c r="S12" s="27"/>
      <c r="T12" s="27"/>
    </row>
    <row r="13" spans="1:21" ht="15.75" x14ac:dyDescent="0.15">
      <c r="A13" s="42">
        <v>5</v>
      </c>
      <c r="B13" s="10" t="s">
        <v>266</v>
      </c>
      <c r="C13" s="43" t="str">
        <f>IF(SUMIF(高一质量奖!A:A,B13,高一质量奖!B:B)&gt;0,SUMIF(高一质量奖!A:A,B13,高一质量奖!B:B),"")</f>
        <v/>
      </c>
      <c r="D13" s="43" t="str">
        <f>IF(SUMIF(高二质量和进步奖!A:A,B13,高二质量和进步奖!D:D)&gt;0,SUMIF(高二质量和进步奖!A:A,B13,高二质量和进步奖!D:D),"")</f>
        <v/>
      </c>
      <c r="E13" s="43" t="str">
        <f>IF(SUMIF(高三质量奖!A:A,B13,高三质量奖!C:C)&gt;0,SUMIF(高三质量奖!A:A,B13,高三质量奖!C:C),"")</f>
        <v/>
      </c>
      <c r="F13" s="43">
        <f t="shared" si="0"/>
        <v>0</v>
      </c>
      <c r="G13" s="44" t="str">
        <f>IF(SUMIFS('1.gk_工作量'!$M$4:$M$76,'1.gk_工作量'!$B$4:$B$76,B13)&gt;0,SUMIFS('1.gk_工作量'!$M$4:$M$76,'1.gk_工作量'!$B$4:$B$76,B13),"")</f>
        <v/>
      </c>
      <c r="H13" s="45" t="str">
        <f>IF(SUMIFS('2.gk_过程评价'!$C:$C,'2.gk_过程评价'!$A:$A,B13)&gt;0,SUMIFS('2.gk_过程评价'!$C:$C,'2.gk_过程评价'!$A:$A,B13),"")</f>
        <v/>
      </c>
      <c r="I13" s="44" t="str">
        <f>IF(SUMIF('3.gk_上线质量'!B:B,B13,'3.gk_上线质量'!D:D)&lt;&gt;0,SUMIF('3.gk_上线质量'!B:B,B13,'3.gk_上线质量'!D:D),"")</f>
        <v/>
      </c>
      <c r="J13" s="44" t="str">
        <f>IF(SUMIFS('3.gk_上线质量'!$F$3:$F$62,'3.gk_上线质量'!$B$3:$B$62,B13)&lt;&gt;0,SUMIFS('3.gk_上线质量'!$F$3:$F$62,'3.gk_上线质量'!$B$3:$B$62,B13),"")</f>
        <v/>
      </c>
      <c r="K13" s="44" t="str">
        <f>IF(SUMIFS('4.gk_艺体质量'!$F$4:$F$53,'4.gk_艺体质量'!$A$4:$A$53,B13)&gt;0,SUMIFS('4.gk_艺体质量'!$F$4:$F$53,'4.gk_艺体质量'!$A$4:$A$53,B13),"")</f>
        <v/>
      </c>
      <c r="L13" s="44" t="str">
        <f>IF(SUMIF('6.gk_年级管理'!A:A,B13,'6.gk_年级管理'!B:B)&gt;0,SUMIF('6.gk_年级管理'!A:A,B13,'6.gk_年级管理'!B:B),"")</f>
        <v/>
      </c>
      <c r="M13" s="46">
        <f t="shared" si="1"/>
        <v>0</v>
      </c>
      <c r="N13" s="46">
        <f t="shared" si="2"/>
        <v>0</v>
      </c>
      <c r="O13" s="46">
        <v>2000</v>
      </c>
      <c r="P13" s="87" t="s">
        <v>263</v>
      </c>
      <c r="Q13" s="27"/>
      <c r="R13" s="27"/>
      <c r="S13" s="27"/>
      <c r="T13" s="27"/>
    </row>
    <row r="14" spans="1:21" ht="15.75" x14ac:dyDescent="0.15">
      <c r="A14" s="10">
        <v>6</v>
      </c>
      <c r="B14" s="10" t="s">
        <v>231</v>
      </c>
      <c r="C14" s="43">
        <f>IF(SUMIF(高一质量奖!A:A,B14,高一质量奖!B:B)&gt;0,SUMIF(高一质量奖!A:A,B14,高一质量奖!B:B),"")</f>
        <v>5577.3143945946631</v>
      </c>
      <c r="D14" s="43">
        <f>IF(SUMIF(高二质量和进步奖!A:A,B14,高二质量和进步奖!D:D)&gt;0,SUMIF(高二质量和进步奖!A:A,B14,高二质量和进步奖!D:D),"")</f>
        <v>6155.0684917658655</v>
      </c>
      <c r="E14" s="43" t="str">
        <f>IF(SUMIF(高三质量奖!A:A,B14,高三质量奖!C:C)&gt;0,SUMIF(高三质量奖!A:A,B14,高三质量奖!C:C),"")</f>
        <v/>
      </c>
      <c r="F14" s="43">
        <f t="shared" si="0"/>
        <v>11732.382886360529</v>
      </c>
      <c r="G14" s="44" t="str">
        <f>IF(SUMIFS('1.gk_工作量'!$M$4:$M$76,'1.gk_工作量'!$B$4:$B$76,B14)&gt;0,SUMIFS('1.gk_工作量'!$M$4:$M$76,'1.gk_工作量'!$B$4:$B$76,B14),"")</f>
        <v/>
      </c>
      <c r="H14" s="45" t="str">
        <f>IF(SUMIFS('2.gk_过程评价'!$C:$C,'2.gk_过程评价'!$A:$A,B14)&gt;0,SUMIFS('2.gk_过程评价'!$C:$C,'2.gk_过程评价'!$A:$A,B14),"")</f>
        <v/>
      </c>
      <c r="I14" s="44" t="str">
        <f>IF(SUMIF('3.gk_上线质量'!B:B,B14,'3.gk_上线质量'!D:D)&lt;&gt;0,SUMIF('3.gk_上线质量'!B:B,B14,'3.gk_上线质量'!D:D),"")</f>
        <v/>
      </c>
      <c r="J14" s="44" t="str">
        <f>IF(SUMIFS('3.gk_上线质量'!$F$3:$F$62,'3.gk_上线质量'!$B$3:$B$62,B14)&lt;&gt;0,SUMIFS('3.gk_上线质量'!$F$3:$F$62,'3.gk_上线质量'!$B$3:$B$62,B14),"")</f>
        <v/>
      </c>
      <c r="K14" s="44" t="str">
        <f>IF(SUMIFS('4.gk_艺体质量'!$F$4:$F$53,'4.gk_艺体质量'!$A$4:$A$53,B14)&gt;0,SUMIFS('4.gk_艺体质量'!$F$4:$F$53,'4.gk_艺体质量'!$A$4:$A$53,B14),"")</f>
        <v/>
      </c>
      <c r="L14" s="44" t="str">
        <f>IF(SUMIF('6.gk_年级管理'!A:A,B14,'6.gk_年级管理'!B:B)&gt;0,SUMIF('6.gk_年级管理'!A:A,B14,'6.gk_年级管理'!B:B),"")</f>
        <v/>
      </c>
      <c r="M14" s="46">
        <f t="shared" si="1"/>
        <v>0</v>
      </c>
      <c r="N14" s="46">
        <f t="shared" si="2"/>
        <v>11732.382886360529</v>
      </c>
      <c r="O14" s="46">
        <f>IF(P14="辞职发0.3",N14*0.3,N14)</f>
        <v>11732.382886360529</v>
      </c>
      <c r="P14" s="87"/>
      <c r="Q14" s="27"/>
      <c r="R14" s="27"/>
      <c r="S14" s="27"/>
      <c r="T14" s="27"/>
    </row>
    <row r="15" spans="1:21" ht="15.75" x14ac:dyDescent="0.15">
      <c r="A15" s="42">
        <v>7</v>
      </c>
      <c r="B15" s="10" t="s">
        <v>157</v>
      </c>
      <c r="C15" s="43" t="str">
        <f>IF(SUMIF(高一质量奖!A:A,B15,高一质量奖!B:B)&gt;0,SUMIF(高一质量奖!A:A,B15,高一质量奖!B:B),"")</f>
        <v/>
      </c>
      <c r="D15" s="43">
        <f>IF(SUMIF(高二质量和进步奖!A:A,B15,高二质量和进步奖!D:D)&gt;0,SUMIF(高二质量和进步奖!A:A,B15,高二质量和进步奖!D:D),"")</f>
        <v>10614.686937281958</v>
      </c>
      <c r="E15" s="43" t="str">
        <f>IF(SUMIF(高三质量奖!A:A,B15,高三质量奖!C:C)&gt;0,SUMIF(高三质量奖!A:A,B15,高三质量奖!C:C),"")</f>
        <v/>
      </c>
      <c r="F15" s="43">
        <f t="shared" si="0"/>
        <v>10614.686937281958</v>
      </c>
      <c r="G15" s="44" t="str">
        <f>IF(SUMIFS('1.gk_工作量'!$M$4:$M$76,'1.gk_工作量'!$B$4:$B$76,B15)&gt;0,SUMIFS('1.gk_工作量'!$M$4:$M$76,'1.gk_工作量'!$B$4:$B$76,B15),"")</f>
        <v/>
      </c>
      <c r="H15" s="45" t="str">
        <f>IF(SUMIFS('2.gk_过程评价'!$C:$C,'2.gk_过程评价'!$A:$A,B15)&gt;0,SUMIFS('2.gk_过程评价'!$C:$C,'2.gk_过程评价'!$A:$A,B15),"")</f>
        <v/>
      </c>
      <c r="I15" s="44" t="str">
        <f>IF(SUMIF('3.gk_上线质量'!B:B,B15,'3.gk_上线质量'!D:D)&lt;&gt;0,SUMIF('3.gk_上线质量'!B:B,B15,'3.gk_上线质量'!D:D),"")</f>
        <v/>
      </c>
      <c r="J15" s="44" t="str">
        <f>IF(SUMIFS('3.gk_上线质量'!$F$3:$F$62,'3.gk_上线质量'!$B$3:$B$62,B15)&lt;&gt;0,SUMIFS('3.gk_上线质量'!$F$3:$F$62,'3.gk_上线质量'!$B$3:$B$62,B15),"")</f>
        <v/>
      </c>
      <c r="K15" s="44" t="str">
        <f>IF(SUMIFS('4.gk_艺体质量'!$F$4:$F$53,'4.gk_艺体质量'!$A$4:$A$53,B15)&gt;0,SUMIFS('4.gk_艺体质量'!$F$4:$F$53,'4.gk_艺体质量'!$A$4:$A$53,B15),"")</f>
        <v/>
      </c>
      <c r="L15" s="44" t="str">
        <f>IF(SUMIF('6.gk_年级管理'!A:A,B15,'6.gk_年级管理'!B:B)&gt;0,SUMIF('6.gk_年级管理'!A:A,B15,'6.gk_年级管理'!B:B),"")</f>
        <v/>
      </c>
      <c r="M15" s="46">
        <f t="shared" si="1"/>
        <v>0</v>
      </c>
      <c r="N15" s="46">
        <f t="shared" si="2"/>
        <v>10614.686937281958</v>
      </c>
      <c r="O15" s="46">
        <f>IF(P15="辞职发0.3",N15*0.3,N15)</f>
        <v>3184.4060811845875</v>
      </c>
      <c r="P15" s="89" t="s">
        <v>261</v>
      </c>
      <c r="Q15" s="27"/>
      <c r="R15" s="27"/>
      <c r="S15" s="27"/>
      <c r="T15" s="27"/>
    </row>
    <row r="16" spans="1:21" ht="15.75" x14ac:dyDescent="0.15">
      <c r="A16" s="10">
        <v>8</v>
      </c>
      <c r="B16" s="10" t="s">
        <v>123</v>
      </c>
      <c r="C16" s="43" t="str">
        <f>IF(SUMIF(高一质量奖!A:A,B16,高一质量奖!B:B)&gt;0,SUMIF(高一质量奖!A:A,B16,高一质量奖!B:B),"")</f>
        <v/>
      </c>
      <c r="D16" s="43" t="str">
        <f>IF(SUMIF(高二质量和进步奖!A:A,B16,高二质量和进步奖!D:D)&gt;0,SUMIF(高二质量和进步奖!A:A,B16,高二质量和进步奖!D:D),"")</f>
        <v/>
      </c>
      <c r="E16" s="43" t="str">
        <f>IF(SUMIF(高三质量奖!A:A,B16,高三质量奖!C:C)&gt;0,SUMIF(高三质量奖!A:A,B16,高三质量奖!C:C),"")</f>
        <v/>
      </c>
      <c r="F16" s="43">
        <f t="shared" si="0"/>
        <v>0</v>
      </c>
      <c r="G16" s="44">
        <f>IF(SUMIFS('1.gk_工作量'!$M$4:$M$76,'1.gk_工作量'!$B$4:$B$76,B16)&gt;0,SUMIFS('1.gk_工作量'!$M$4:$M$76,'1.gk_工作量'!$B$4:$B$76,B16),"")</f>
        <v>9475.3678684221322</v>
      </c>
      <c r="H16" s="45">
        <f>IF(SUMIFS('2.gk_过程评价'!$C:$C,'2.gk_过程评价'!$A:$A,B16)&gt;0,SUMIFS('2.gk_过程评价'!$C:$C,'2.gk_过程评价'!$A:$A,B16),"")</f>
        <v>10470.527304358682</v>
      </c>
      <c r="I16" s="44">
        <f>IF(SUMIF('3.gk_上线质量'!B:B,B16,'3.gk_上线质量'!D:D)&lt;&gt;0,SUMIF('3.gk_上线质量'!B:B,B16,'3.gk_上线质量'!D:D),"")</f>
        <v>10499.907159547152</v>
      </c>
      <c r="J16" s="44">
        <f>IF(SUMIFS('3.gk_上线质量'!$F$3:$F$62,'3.gk_上线质量'!$B$3:$B$62,B16)&lt;&gt;0,SUMIFS('3.gk_上线质量'!$F$3:$F$62,'3.gk_上线质量'!$B$3:$B$62,B16),"")</f>
        <v>7097.4355257211701</v>
      </c>
      <c r="K16" s="44" t="str">
        <f>IF(SUMIFS('4.gk_艺体质量'!$F$4:$F$53,'4.gk_艺体质量'!$A$4:$A$53,B16)&gt;0,SUMIFS('4.gk_艺体质量'!$F$4:$F$53,'4.gk_艺体质量'!$A$4:$A$53,B16),"")</f>
        <v/>
      </c>
      <c r="L16" s="44" t="str">
        <f>IF(SUMIF('6.gk_年级管理'!A:A,B16,'6.gk_年级管理'!B:B)&gt;0,SUMIF('6.gk_年级管理'!A:A,B16,'6.gk_年级管理'!B:B),"")</f>
        <v/>
      </c>
      <c r="M16" s="46">
        <f t="shared" si="1"/>
        <v>37543.237858049142</v>
      </c>
      <c r="N16" s="46">
        <f t="shared" si="2"/>
        <v>37543.237858049142</v>
      </c>
      <c r="O16" s="46">
        <f>IF(P16="辞职发0.3",N16*0.3,N16)</f>
        <v>37543.237858049142</v>
      </c>
      <c r="P16" s="88"/>
      <c r="Q16" s="27"/>
      <c r="R16" s="27"/>
      <c r="S16" s="27"/>
      <c r="T16" s="27"/>
    </row>
    <row r="17" spans="1:20" ht="15.75" x14ac:dyDescent="0.15">
      <c r="A17" s="42">
        <v>9</v>
      </c>
      <c r="B17" s="10" t="s">
        <v>20</v>
      </c>
      <c r="C17" s="43" t="str">
        <f>IF(SUMIF(高一质量奖!A:A,B17,高一质量奖!B:B)&gt;0,SUMIF(高一质量奖!A:A,B17,高一质量奖!B:B),"")</f>
        <v/>
      </c>
      <c r="D17" s="43" t="str">
        <f>IF(SUMIF(高二质量和进步奖!A:A,B17,高二质量和进步奖!D:D)&gt;0,SUMIF(高二质量和进步奖!A:A,B17,高二质量和进步奖!D:D),"")</f>
        <v/>
      </c>
      <c r="E17" s="43">
        <f>IF(SUMIF(高三质量奖!A:A,B17,高三质量奖!C:C)&gt;0,SUMIF(高三质量奖!A:A,B17,高三质量奖!C:C),"")</f>
        <v>2384</v>
      </c>
      <c r="F17" s="43">
        <f t="shared" si="0"/>
        <v>2384</v>
      </c>
      <c r="G17" s="44">
        <f>IF(SUMIFS('1.gk_工作量'!$M$4:$M$76,'1.gk_工作量'!$B$4:$B$76,B17)&gt;0,SUMIFS('1.gk_工作量'!$M$4:$M$76,'1.gk_工作量'!$B$4:$B$76,B17),"")</f>
        <v>12449.424059718633</v>
      </c>
      <c r="H17" s="45">
        <f>IF(SUMIFS('2.gk_过程评价'!$C:$C,'2.gk_过程评价'!$A:$A,B17)&gt;0,SUMIFS('2.gk_过程评价'!$C:$C,'2.gk_过程评价'!$A:$A,B17),"")</f>
        <v>10581.680681228354</v>
      </c>
      <c r="I17" s="44">
        <f>IF(SUMIF('3.gk_上线质量'!B:B,B17,'3.gk_上线质量'!D:D)&lt;&gt;0,SUMIF('3.gk_上线质量'!B:B,B17,'3.gk_上线质量'!D:D),"")</f>
        <v>22060.503630408082</v>
      </c>
      <c r="J17" s="44">
        <f>IF(SUMIFS('3.gk_上线质量'!$F$3:$F$62,'3.gk_上线质量'!$B$3:$B$62,B17)&lt;&gt;0,SUMIFS('3.gk_上线质量'!$F$3:$F$62,'3.gk_上线质量'!$B$3:$B$62,B17),"")</f>
        <v>14801.184639066763</v>
      </c>
      <c r="K17" s="44" t="str">
        <f>IF(SUMIFS('4.gk_艺体质量'!$F$4:$F$53,'4.gk_艺体质量'!$A$4:$A$53,B17)&gt;0,SUMIFS('4.gk_艺体质量'!$F$4:$F$53,'4.gk_艺体质量'!$A$4:$A$53,B17),"")</f>
        <v/>
      </c>
      <c r="L17" s="44" t="str">
        <f>IF(SUMIF('6.gk_年级管理'!A:A,B17,'6.gk_年级管理'!B:B)&gt;0,SUMIF('6.gk_年级管理'!A:A,B17,'6.gk_年级管理'!B:B),"")</f>
        <v/>
      </c>
      <c r="M17" s="46">
        <f t="shared" si="1"/>
        <v>59892.793010421832</v>
      </c>
      <c r="N17" s="46">
        <f t="shared" si="2"/>
        <v>62276.793010421832</v>
      </c>
      <c r="O17" s="46">
        <f>IF(P17="辞职发0.3",N17*0.3,N17)</f>
        <v>62276.793010421832</v>
      </c>
      <c r="P17" s="88"/>
      <c r="Q17" s="27"/>
      <c r="R17" s="27"/>
      <c r="S17" s="27"/>
      <c r="T17" s="27"/>
    </row>
    <row r="18" spans="1:20" ht="15.75" x14ac:dyDescent="0.15">
      <c r="A18" s="10">
        <v>10</v>
      </c>
      <c r="B18" s="10" t="s">
        <v>251</v>
      </c>
      <c r="C18" s="43" t="str">
        <f>IF(SUMIF(高一质量奖!A:A,B18,高一质量奖!B:B)&gt;0,SUMIF(高一质量奖!A:A,B18,高一质量奖!B:B),"")</f>
        <v/>
      </c>
      <c r="D18" s="43">
        <f>IF(SUMIF(高二质量和进步奖!A:A,B18,高二质量和进步奖!D:D)&gt;0,SUMIF(高二质量和进步奖!A:A,B18,高二质量和进步奖!D:D),"")</f>
        <v>15657.446410340142</v>
      </c>
      <c r="E18" s="43" t="str">
        <f>IF(SUMIF(高三质量奖!A:A,B18,高三质量奖!C:C)&gt;0,SUMIF(高三质量奖!A:A,B18,高三质量奖!C:C),"")</f>
        <v/>
      </c>
      <c r="F18" s="43">
        <f t="shared" si="0"/>
        <v>15657.446410340142</v>
      </c>
      <c r="G18" s="44" t="str">
        <f>IF(SUMIFS('1.gk_工作量'!$M$4:$M$76,'1.gk_工作量'!$B$4:$B$76,B18)&gt;0,SUMIFS('1.gk_工作量'!$M$4:$M$76,'1.gk_工作量'!$B$4:$B$76,B18),"")</f>
        <v/>
      </c>
      <c r="H18" s="45" t="str">
        <f>IF(SUMIFS('2.gk_过程评价'!$C:$C,'2.gk_过程评价'!$A:$A,B18)&gt;0,SUMIFS('2.gk_过程评价'!$C:$C,'2.gk_过程评价'!$A:$A,B18),"")</f>
        <v/>
      </c>
      <c r="I18" s="44" t="str">
        <f>IF(SUMIF('3.gk_上线质量'!B:B,B18,'3.gk_上线质量'!D:D)&lt;&gt;0,SUMIF('3.gk_上线质量'!B:B,B18,'3.gk_上线质量'!D:D),"")</f>
        <v/>
      </c>
      <c r="J18" s="44" t="str">
        <f>IF(SUMIFS('3.gk_上线质量'!$F$3:$F$62,'3.gk_上线质量'!$B$3:$B$62,B18)&lt;&gt;0,SUMIFS('3.gk_上线质量'!$F$3:$F$62,'3.gk_上线质量'!$B$3:$B$62,B18),"")</f>
        <v/>
      </c>
      <c r="K18" s="44" t="str">
        <f>IF(SUMIFS('4.gk_艺体质量'!$F$4:$F$53,'4.gk_艺体质量'!$A$4:$A$53,B18)&gt;0,SUMIFS('4.gk_艺体质量'!$F$4:$F$53,'4.gk_艺体质量'!$A$4:$A$53,B18),"")</f>
        <v/>
      </c>
      <c r="L18" s="44" t="str">
        <f>IF(SUMIF('6.gk_年级管理'!A:A,B18,'6.gk_年级管理'!B:B)&gt;0,SUMIF('6.gk_年级管理'!A:A,B18,'6.gk_年级管理'!B:B),"")</f>
        <v/>
      </c>
      <c r="M18" s="46">
        <f t="shared" si="1"/>
        <v>0</v>
      </c>
      <c r="N18" s="46">
        <f t="shared" si="2"/>
        <v>15657.446410340142</v>
      </c>
      <c r="O18" s="46">
        <f>IF(P18="辞职发0.3",N18*0.3,N18)</f>
        <v>15657.446410340142</v>
      </c>
      <c r="P18" s="87"/>
      <c r="Q18" s="27"/>
      <c r="R18" s="27"/>
      <c r="S18" s="27"/>
      <c r="T18" s="27"/>
    </row>
    <row r="19" spans="1:20" ht="15.75" x14ac:dyDescent="0.15">
      <c r="A19" s="42">
        <v>11</v>
      </c>
      <c r="B19" s="10" t="s">
        <v>267</v>
      </c>
      <c r="C19" s="43" t="str">
        <f>IF(SUMIF(高一质量奖!A:A,B19,高一质量奖!B:B)&gt;0,SUMIF(高一质量奖!A:A,B19,高一质量奖!B:B),"")</f>
        <v/>
      </c>
      <c r="D19" s="43" t="str">
        <f>IF(SUMIF(高二质量和进步奖!A:A,B19,高二质量和进步奖!D:D)&gt;0,SUMIF(高二质量和进步奖!A:A,B19,高二质量和进步奖!D:D),"")</f>
        <v/>
      </c>
      <c r="E19" s="43" t="str">
        <f>IF(SUMIF(高三质量奖!A:A,B19,高三质量奖!C:C)&gt;0,SUMIF(高三质量奖!A:A,B19,高三质量奖!C:C),"")</f>
        <v/>
      </c>
      <c r="F19" s="43">
        <f t="shared" si="0"/>
        <v>0</v>
      </c>
      <c r="G19" s="44" t="str">
        <f>IF(SUMIFS('1.gk_工作量'!$M$4:$M$76,'1.gk_工作量'!$B$4:$B$76,B19)&gt;0,SUMIFS('1.gk_工作量'!$M$4:$M$76,'1.gk_工作量'!$B$4:$B$76,B19),"")</f>
        <v/>
      </c>
      <c r="H19" s="45" t="str">
        <f>IF(SUMIFS('2.gk_过程评价'!$C:$C,'2.gk_过程评价'!$A:$A,B19)&gt;0,SUMIFS('2.gk_过程评价'!$C:$C,'2.gk_过程评价'!$A:$A,B19),"")</f>
        <v/>
      </c>
      <c r="I19" s="44" t="str">
        <f>IF(SUMIF('3.gk_上线质量'!B:B,B19,'3.gk_上线质量'!D:D)&lt;&gt;0,SUMIF('3.gk_上线质量'!B:B,B19,'3.gk_上线质量'!D:D),"")</f>
        <v/>
      </c>
      <c r="J19" s="44" t="str">
        <f>IF(SUMIFS('3.gk_上线质量'!$F$3:$F$62,'3.gk_上线质量'!$B$3:$B$62,B19)&lt;&gt;0,SUMIFS('3.gk_上线质量'!$F$3:$F$62,'3.gk_上线质量'!$B$3:$B$62,B19),"")</f>
        <v/>
      </c>
      <c r="K19" s="44" t="str">
        <f>IF(SUMIFS('4.gk_艺体质量'!$F$4:$F$53,'4.gk_艺体质量'!$A$4:$A$53,B19)&gt;0,SUMIFS('4.gk_艺体质量'!$F$4:$F$53,'4.gk_艺体质量'!$A$4:$A$53,B19),"")</f>
        <v/>
      </c>
      <c r="L19" s="44" t="str">
        <f>IF(SUMIF('6.gk_年级管理'!A:A,B19,'6.gk_年级管理'!B:B)&gt;0,SUMIF('6.gk_年级管理'!A:A,B19,'6.gk_年级管理'!B:B),"")</f>
        <v/>
      </c>
      <c r="M19" s="46">
        <f t="shared" si="1"/>
        <v>0</v>
      </c>
      <c r="N19" s="46">
        <f t="shared" si="2"/>
        <v>0</v>
      </c>
      <c r="O19" s="46">
        <v>2000</v>
      </c>
      <c r="P19" s="89" t="s">
        <v>263</v>
      </c>
      <c r="Q19" s="27"/>
      <c r="R19" s="27"/>
      <c r="S19" s="27"/>
      <c r="T19" s="27"/>
    </row>
    <row r="20" spans="1:20" ht="15.75" x14ac:dyDescent="0.15">
      <c r="A20" s="10">
        <v>12</v>
      </c>
      <c r="B20" s="10" t="s">
        <v>124</v>
      </c>
      <c r="C20" s="43" t="str">
        <f>IF(SUMIF(高一质量奖!A:A,B20,高一质量奖!B:B)&gt;0,SUMIF(高一质量奖!A:A,B20,高一质量奖!B:B),"")</f>
        <v/>
      </c>
      <c r="D20" s="43" t="str">
        <f>IF(SUMIF(高二质量和进步奖!A:A,B20,高二质量和进步奖!D:D)&gt;0,SUMIF(高二质量和进步奖!A:A,B20,高二质量和进步奖!D:D),"")</f>
        <v/>
      </c>
      <c r="E20" s="43" t="str">
        <f>IF(SUMIF(高三质量奖!A:A,B20,高三质量奖!C:C)&gt;0,SUMIF(高三质量奖!A:A,B20,高三质量奖!C:C),"")</f>
        <v/>
      </c>
      <c r="F20" s="43">
        <f t="shared" si="0"/>
        <v>0</v>
      </c>
      <c r="G20" s="44">
        <f>IF(SUMIFS('1.gk_工作量'!$M$4:$M$76,'1.gk_工作量'!$B$4:$B$76,B20)&gt;0,SUMIFS('1.gk_工作量'!$M$4:$M$76,'1.gk_工作量'!$B$4:$B$76,B20),"")</f>
        <v>3037.8271604938273</v>
      </c>
      <c r="H20" s="45">
        <f>IF(SUMIFS('2.gk_过程评价'!$C:$C,'2.gk_过程评价'!$A:$A,B20)&gt;0,SUMIFS('2.gk_过程评价'!$C:$C,'2.gk_过程评价'!$A:$A,B20),"")</f>
        <v>5319.3804481847346</v>
      </c>
      <c r="I20" s="44">
        <f>IF(SUMIF('3.gk_上线质量'!B:B,B20,'3.gk_上线质量'!D:D)&lt;&gt;0,SUMIF('3.gk_上线质量'!B:B,B20,'3.gk_上线质量'!D:D),"")</f>
        <v>180.34775033865552</v>
      </c>
      <c r="J20" s="44">
        <f>IF(SUMIFS('3.gk_上线质量'!$F$3:$F$62,'3.gk_上线质量'!$B$3:$B$62,B20)&lt;&gt;0,SUMIFS('3.gk_上线质量'!$F$3:$F$62,'3.gk_上线质量'!$B$3:$B$62,B20),"")</f>
        <v>124.82926804032209</v>
      </c>
      <c r="K20" s="44">
        <f>IF(SUMIFS('4.gk_艺体质量'!$F$4:$F$53,'4.gk_艺体质量'!$A$4:$A$53,B20)&gt;0,SUMIFS('4.gk_艺体质量'!$F$4:$F$53,'4.gk_艺体质量'!$A$4:$A$53,B20),"")</f>
        <v>344.03174714661981</v>
      </c>
      <c r="L20" s="44" t="str">
        <f>IF(SUMIF('6.gk_年级管理'!A:A,B20,'6.gk_年级管理'!B:B)&gt;0,SUMIF('6.gk_年级管理'!A:A,B20,'6.gk_年级管理'!B:B),"")</f>
        <v/>
      </c>
      <c r="M20" s="46">
        <f t="shared" si="1"/>
        <v>9006.4163742041601</v>
      </c>
      <c r="N20" s="46">
        <f t="shared" si="2"/>
        <v>9006.4163742041601</v>
      </c>
      <c r="O20" s="46">
        <f>IF(P20="辞职发0.3",N20*0.3,N20)</f>
        <v>9006.4163742041601</v>
      </c>
      <c r="P20" s="88"/>
      <c r="Q20" s="27"/>
      <c r="R20" s="27"/>
      <c r="S20" s="27"/>
      <c r="T20" s="27"/>
    </row>
    <row r="21" spans="1:20" ht="15.75" x14ac:dyDescent="0.15">
      <c r="A21" s="42">
        <v>13</v>
      </c>
      <c r="B21" s="10" t="s">
        <v>98</v>
      </c>
      <c r="C21" s="43">
        <f>IF(SUMIF(高一质量奖!A:A,B21,高一质量奖!B:B)&gt;0,SUMIF(高一质量奖!A:A,B21,高一质量奖!B:B),"")</f>
        <v>7633.8737991830058</v>
      </c>
      <c r="D21" s="43" t="str">
        <f>IF(SUMIF(高二质量和进步奖!A:A,B21,高二质量和进步奖!D:D)&gt;0,SUMIF(高二质量和进步奖!A:A,B21,高二质量和进步奖!D:D),"")</f>
        <v/>
      </c>
      <c r="E21" s="43" t="str">
        <f>IF(SUMIF(高三质量奖!A:A,B21,高三质量奖!C:C)&gt;0,SUMIF(高三质量奖!A:A,B21,高三质量奖!C:C),"")</f>
        <v/>
      </c>
      <c r="F21" s="43">
        <f t="shared" si="0"/>
        <v>7633.8737991830058</v>
      </c>
      <c r="G21" s="44" t="str">
        <f>IF(SUMIFS('1.gk_工作量'!$M$4:$M$76,'1.gk_工作量'!$B$4:$B$76,B21)&gt;0,SUMIFS('1.gk_工作量'!$M$4:$M$76,'1.gk_工作量'!$B$4:$B$76,B21),"")</f>
        <v/>
      </c>
      <c r="H21" s="45" t="str">
        <f>IF(SUMIFS('2.gk_过程评价'!$C:$C,'2.gk_过程评价'!$A:$A,B21)&gt;0,SUMIFS('2.gk_过程评价'!$C:$C,'2.gk_过程评价'!$A:$A,B21),"")</f>
        <v/>
      </c>
      <c r="I21" s="44" t="str">
        <f>IF(SUMIF('3.gk_上线质量'!B:B,B21,'3.gk_上线质量'!D:D)&lt;&gt;0,SUMIF('3.gk_上线质量'!B:B,B21,'3.gk_上线质量'!D:D),"")</f>
        <v/>
      </c>
      <c r="J21" s="44" t="str">
        <f>IF(SUMIFS('3.gk_上线质量'!$F$3:$F$62,'3.gk_上线质量'!$B$3:$B$62,B21)&lt;&gt;0,SUMIFS('3.gk_上线质量'!$F$3:$F$62,'3.gk_上线质量'!$B$3:$B$62,B21),"")</f>
        <v/>
      </c>
      <c r="K21" s="44" t="str">
        <f>IF(SUMIFS('4.gk_艺体质量'!$F$4:$F$53,'4.gk_艺体质量'!$A$4:$A$53,B21)&gt;0,SUMIFS('4.gk_艺体质量'!$F$4:$F$53,'4.gk_艺体质量'!$A$4:$A$53,B21),"")</f>
        <v/>
      </c>
      <c r="L21" s="44" t="str">
        <f>IF(SUMIF('6.gk_年级管理'!A:A,B21,'6.gk_年级管理'!B:B)&gt;0,SUMIF('6.gk_年级管理'!A:A,B21,'6.gk_年级管理'!B:B),"")</f>
        <v/>
      </c>
      <c r="M21" s="46">
        <f t="shared" si="1"/>
        <v>0</v>
      </c>
      <c r="N21" s="46">
        <f t="shared" si="2"/>
        <v>7633.8737991830058</v>
      </c>
      <c r="O21" s="46">
        <f>IF(P21="辞职发0.3",N21*0.3,N21)</f>
        <v>2290.1621397549015</v>
      </c>
      <c r="P21" s="87" t="s">
        <v>261</v>
      </c>
      <c r="Q21" s="27"/>
      <c r="R21" s="27"/>
      <c r="S21" s="27"/>
      <c r="T21" s="27"/>
    </row>
    <row r="22" spans="1:20" ht="15.75" x14ac:dyDescent="0.15">
      <c r="A22" s="10">
        <v>14</v>
      </c>
      <c r="B22" s="10" t="s">
        <v>194</v>
      </c>
      <c r="C22" s="43" t="str">
        <f>IF(SUMIF(高一质量奖!A:A,B22,高一质量奖!B:B)&gt;0,SUMIF(高一质量奖!A:A,B22,高一质量奖!B:B),"")</f>
        <v/>
      </c>
      <c r="D22" s="43">
        <f>IF(SUMIF(高二质量和进步奖!A:A,B22,高二质量和进步奖!D:D)&gt;0,SUMIF(高二质量和进步奖!A:A,B22,高二质量和进步奖!D:D),"")</f>
        <v>13772.326856298485</v>
      </c>
      <c r="E22" s="43" t="str">
        <f>IF(SUMIF(高三质量奖!A:A,B22,高三质量奖!C:C)&gt;0,SUMIF(高三质量奖!A:A,B22,高三质量奖!C:C),"")</f>
        <v/>
      </c>
      <c r="F22" s="43">
        <f t="shared" si="0"/>
        <v>13772.326856298485</v>
      </c>
      <c r="G22" s="44" t="str">
        <f>IF(SUMIFS('1.gk_工作量'!$M$4:$M$76,'1.gk_工作量'!$B$4:$B$76,B22)&gt;0,SUMIFS('1.gk_工作量'!$M$4:$M$76,'1.gk_工作量'!$B$4:$B$76,B22),"")</f>
        <v/>
      </c>
      <c r="H22" s="45" t="str">
        <f>IF(SUMIFS('2.gk_过程评价'!$C:$C,'2.gk_过程评价'!$A:$A,B22)&gt;0,SUMIFS('2.gk_过程评价'!$C:$C,'2.gk_过程评价'!$A:$A,B22),"")</f>
        <v/>
      </c>
      <c r="I22" s="44" t="str">
        <f>IF(SUMIF('3.gk_上线质量'!B:B,B22,'3.gk_上线质量'!D:D)&lt;&gt;0,SUMIF('3.gk_上线质量'!B:B,B22,'3.gk_上线质量'!D:D),"")</f>
        <v/>
      </c>
      <c r="J22" s="44" t="str">
        <f>IF(SUMIFS('3.gk_上线质量'!$F$3:$F$62,'3.gk_上线质量'!$B$3:$B$62,B22)&lt;&gt;0,SUMIFS('3.gk_上线质量'!$F$3:$F$62,'3.gk_上线质量'!$B$3:$B$62,B22),"")</f>
        <v/>
      </c>
      <c r="K22" s="44" t="str">
        <f>IF(SUMIFS('4.gk_艺体质量'!$F$4:$F$53,'4.gk_艺体质量'!$A$4:$A$53,B22)&gt;0,SUMIFS('4.gk_艺体质量'!$F$4:$F$53,'4.gk_艺体质量'!$A$4:$A$53,B22),"")</f>
        <v/>
      </c>
      <c r="L22" s="44" t="str">
        <f>IF(SUMIF('6.gk_年级管理'!A:A,B22,'6.gk_年级管理'!B:B)&gt;0,SUMIF('6.gk_年级管理'!A:A,B22,'6.gk_年级管理'!B:B),"")</f>
        <v/>
      </c>
      <c r="M22" s="46">
        <f t="shared" si="1"/>
        <v>0</v>
      </c>
      <c r="N22" s="46">
        <f t="shared" si="2"/>
        <v>13772.326856298485</v>
      </c>
      <c r="O22" s="46">
        <f>IF(P22="辞职发0.3",N22*0.3,N22)</f>
        <v>13772.326856298485</v>
      </c>
      <c r="P22" s="88"/>
      <c r="Q22" s="27"/>
      <c r="R22" s="27"/>
      <c r="S22" s="27"/>
      <c r="T22" s="27"/>
    </row>
    <row r="23" spans="1:20" ht="15.75" x14ac:dyDescent="0.15">
      <c r="A23" s="42">
        <v>15</v>
      </c>
      <c r="B23" s="10" t="s">
        <v>164</v>
      </c>
      <c r="C23" s="43">
        <f>IF(SUMIF(高一质量奖!A:A,B23,高一质量奖!B:B)&gt;0,SUMIF(高一质量奖!A:A,B23,高一质量奖!B:B),"")</f>
        <v>1203.6346390110734</v>
      </c>
      <c r="D23" s="43" t="str">
        <f>IF(SUMIF(高二质量和进步奖!A:A,B23,高二质量和进步奖!D:D)&gt;0,SUMIF(高二质量和进步奖!A:A,B23,高二质量和进步奖!D:D),"")</f>
        <v/>
      </c>
      <c r="E23" s="43" t="str">
        <f>IF(SUMIF(高三质量奖!A:A,B23,高三质量奖!C:C)&gt;0,SUMIF(高三质量奖!A:A,B23,高三质量奖!C:C),"")</f>
        <v/>
      </c>
      <c r="F23" s="43">
        <f t="shared" si="0"/>
        <v>1203.6346390110734</v>
      </c>
      <c r="G23" s="44" t="str">
        <f>IF(SUMIFS('1.gk_工作量'!$M$4:$M$76,'1.gk_工作量'!$B$4:$B$76,B23)&gt;0,SUMIFS('1.gk_工作量'!$M$4:$M$76,'1.gk_工作量'!$B$4:$B$76,B23),"")</f>
        <v/>
      </c>
      <c r="H23" s="45" t="str">
        <f>IF(SUMIFS('2.gk_过程评价'!$C:$C,'2.gk_过程评价'!$A:$A,B23)&gt;0,SUMIFS('2.gk_过程评价'!$C:$C,'2.gk_过程评价'!$A:$A,B23),"")</f>
        <v/>
      </c>
      <c r="I23" s="44" t="str">
        <f>IF(SUMIF('3.gk_上线质量'!B:B,B23,'3.gk_上线质量'!D:D)&lt;&gt;0,SUMIF('3.gk_上线质量'!B:B,B23,'3.gk_上线质量'!D:D),"")</f>
        <v/>
      </c>
      <c r="J23" s="44" t="str">
        <f>IF(SUMIFS('3.gk_上线质量'!$F$3:$F$62,'3.gk_上线质量'!$B$3:$B$62,B23)&lt;&gt;0,SUMIFS('3.gk_上线质量'!$F$3:$F$62,'3.gk_上线质量'!$B$3:$B$62,B23),"")</f>
        <v/>
      </c>
      <c r="K23" s="44" t="str">
        <f>IF(SUMIFS('4.gk_艺体质量'!$F$4:$F$53,'4.gk_艺体质量'!$A$4:$A$53,B23)&gt;0,SUMIFS('4.gk_艺体质量'!$F$4:$F$53,'4.gk_艺体质量'!$A$4:$A$53,B23),"")</f>
        <v/>
      </c>
      <c r="L23" s="44" t="str">
        <f>IF(SUMIF('6.gk_年级管理'!A:A,B23,'6.gk_年级管理'!B:B)&gt;0,SUMIF('6.gk_年级管理'!A:A,B23,'6.gk_年级管理'!B:B),"")</f>
        <v/>
      </c>
      <c r="M23" s="46">
        <f t="shared" si="1"/>
        <v>0</v>
      </c>
      <c r="N23" s="46">
        <f t="shared" si="2"/>
        <v>1203.6346390110734</v>
      </c>
      <c r="O23" s="46">
        <v>2000</v>
      </c>
      <c r="P23" s="90" t="s">
        <v>262</v>
      </c>
      <c r="Q23" s="27"/>
      <c r="R23" s="27"/>
      <c r="S23" s="27"/>
      <c r="T23" s="27"/>
    </row>
    <row r="24" spans="1:20" ht="15.75" x14ac:dyDescent="0.15">
      <c r="A24" s="10">
        <v>16</v>
      </c>
      <c r="B24" s="10" t="s">
        <v>183</v>
      </c>
      <c r="C24" s="43" t="str">
        <f>IF(SUMIF(高一质量奖!A:A,B24,高一质量奖!B:B)&gt;0,SUMIF(高一质量奖!A:A,B24,高一质量奖!B:B),"")</f>
        <v/>
      </c>
      <c r="D24" s="43">
        <f>IF(SUMIF(高二质量和进步奖!A:A,B24,高二质量和进步奖!D:D)&gt;0,SUMIF(高二质量和进步奖!A:A,B24,高二质量和进步奖!D:D),"")</f>
        <v>7368</v>
      </c>
      <c r="E24" s="43" t="str">
        <f>IF(SUMIF(高三质量奖!A:A,B24,高三质量奖!C:C)&gt;0,SUMIF(高三质量奖!A:A,B24,高三质量奖!C:C),"")</f>
        <v/>
      </c>
      <c r="F24" s="43">
        <f t="shared" si="0"/>
        <v>7368</v>
      </c>
      <c r="G24" s="44" t="str">
        <f>IF(SUMIFS('1.gk_工作量'!$M$4:$M$76,'1.gk_工作量'!$B$4:$B$76,B24)&gt;0,SUMIFS('1.gk_工作量'!$M$4:$M$76,'1.gk_工作量'!$B$4:$B$76,B24),"")</f>
        <v/>
      </c>
      <c r="H24" s="45" t="str">
        <f>IF(SUMIFS('2.gk_过程评价'!$C:$C,'2.gk_过程评价'!$A:$A,B24)&gt;0,SUMIFS('2.gk_过程评价'!$C:$C,'2.gk_过程评价'!$A:$A,B24),"")</f>
        <v/>
      </c>
      <c r="I24" s="44" t="str">
        <f>IF(SUMIF('3.gk_上线质量'!B:B,B24,'3.gk_上线质量'!D:D)&lt;&gt;0,SUMIF('3.gk_上线质量'!B:B,B24,'3.gk_上线质量'!D:D),"")</f>
        <v/>
      </c>
      <c r="J24" s="44" t="str">
        <f>IF(SUMIFS('3.gk_上线质量'!$F$3:$F$62,'3.gk_上线质量'!$B$3:$B$62,B24)&lt;&gt;0,SUMIFS('3.gk_上线质量'!$F$3:$F$62,'3.gk_上线质量'!$B$3:$B$62,B24),"")</f>
        <v/>
      </c>
      <c r="K24" s="44" t="str">
        <f>IF(SUMIFS('4.gk_艺体质量'!$F$4:$F$53,'4.gk_艺体质量'!$A$4:$A$53,B24)&gt;0,SUMIFS('4.gk_艺体质量'!$F$4:$F$53,'4.gk_艺体质量'!$A$4:$A$53,B24),"")</f>
        <v/>
      </c>
      <c r="L24" s="44" t="str">
        <f>IF(SUMIF('6.gk_年级管理'!A:A,B24,'6.gk_年级管理'!B:B)&gt;0,SUMIF('6.gk_年级管理'!A:A,B24,'6.gk_年级管理'!B:B),"")</f>
        <v/>
      </c>
      <c r="M24" s="46">
        <f t="shared" si="1"/>
        <v>0</v>
      </c>
      <c r="N24" s="46">
        <f t="shared" si="2"/>
        <v>7368</v>
      </c>
      <c r="O24" s="46">
        <f>IF(P24="辞职发0.3",N24*0.3,N24)</f>
        <v>7368</v>
      </c>
      <c r="P24" s="87"/>
      <c r="Q24" s="27"/>
      <c r="R24" s="27"/>
      <c r="S24" s="27"/>
      <c r="T24" s="27"/>
    </row>
    <row r="25" spans="1:20" ht="15.75" x14ac:dyDescent="0.15">
      <c r="A25" s="42">
        <v>17</v>
      </c>
      <c r="B25" s="10" t="s">
        <v>250</v>
      </c>
      <c r="C25" s="43" t="str">
        <f>IF(SUMIF(高一质量奖!A:A,B25,高一质量奖!B:B)&gt;0,SUMIF(高一质量奖!A:A,B25,高一质量奖!B:B),"")</f>
        <v/>
      </c>
      <c r="D25" s="43">
        <f>IF(SUMIF(高二质量和进步奖!A:A,B25,高二质量和进步奖!D:D)&gt;0,SUMIF(高二质量和进步奖!A:A,B25,高二质量和进步奖!D:D),"")</f>
        <v>11733.390812873684</v>
      </c>
      <c r="E25" s="43" t="str">
        <f>IF(SUMIF(高三质量奖!A:A,B25,高三质量奖!C:C)&gt;0,SUMIF(高三质量奖!A:A,B25,高三质量奖!C:C),"")</f>
        <v/>
      </c>
      <c r="F25" s="43">
        <f t="shared" si="0"/>
        <v>11733.390812873684</v>
      </c>
      <c r="G25" s="44" t="str">
        <f>IF(SUMIFS('1.gk_工作量'!$M$4:$M$76,'1.gk_工作量'!$B$4:$B$76,B25)&gt;0,SUMIFS('1.gk_工作量'!$M$4:$M$76,'1.gk_工作量'!$B$4:$B$76,B25),"")</f>
        <v/>
      </c>
      <c r="H25" s="45" t="str">
        <f>IF(SUMIFS('2.gk_过程评价'!$C:$C,'2.gk_过程评价'!$A:$A,B25)&gt;0,SUMIFS('2.gk_过程评价'!$C:$C,'2.gk_过程评价'!$A:$A,B25),"")</f>
        <v/>
      </c>
      <c r="I25" s="44" t="str">
        <f>IF(SUMIF('3.gk_上线质量'!B:B,B25,'3.gk_上线质量'!D:D)&lt;&gt;0,SUMIF('3.gk_上线质量'!B:B,B25,'3.gk_上线质量'!D:D),"")</f>
        <v/>
      </c>
      <c r="J25" s="44" t="str">
        <f>IF(SUMIFS('3.gk_上线质量'!$F$3:$F$62,'3.gk_上线质量'!$B$3:$B$62,B25)&lt;&gt;0,SUMIFS('3.gk_上线质量'!$F$3:$F$62,'3.gk_上线质量'!$B$3:$B$62,B25),"")</f>
        <v/>
      </c>
      <c r="K25" s="44" t="str">
        <f>IF(SUMIFS('4.gk_艺体质量'!$F$4:$F$53,'4.gk_艺体质量'!$A$4:$A$53,B25)&gt;0,SUMIFS('4.gk_艺体质量'!$F$4:$F$53,'4.gk_艺体质量'!$A$4:$A$53,B25),"")</f>
        <v/>
      </c>
      <c r="L25" s="44" t="str">
        <f>IF(SUMIF('6.gk_年级管理'!A:A,B25,'6.gk_年级管理'!B:B)&gt;0,SUMIF('6.gk_年级管理'!A:A,B25,'6.gk_年级管理'!B:B),"")</f>
        <v/>
      </c>
      <c r="M25" s="46">
        <f t="shared" si="1"/>
        <v>0</v>
      </c>
      <c r="N25" s="46">
        <f t="shared" si="2"/>
        <v>11733.390812873684</v>
      </c>
      <c r="O25" s="46">
        <f>IF(P25="辞职发0.3",N25*0.3,N25)</f>
        <v>11733.390812873684</v>
      </c>
      <c r="P25" s="87"/>
      <c r="Q25" s="27"/>
      <c r="R25" s="27"/>
      <c r="S25" s="27"/>
      <c r="T25" s="27"/>
    </row>
    <row r="26" spans="1:20" x14ac:dyDescent="0.15">
      <c r="A26" s="10">
        <v>18</v>
      </c>
      <c r="B26" s="10" t="s">
        <v>125</v>
      </c>
      <c r="C26" s="43" t="str">
        <f>IF(SUMIF(高一质量奖!A:A,B26,高一质量奖!B:B)&gt;0,SUMIF(高一质量奖!A:A,B26,高一质量奖!B:B),"")</f>
        <v/>
      </c>
      <c r="D26" s="43" t="str">
        <f>IF(SUMIF(高二质量和进步奖!A:A,B26,高二质量和进步奖!D:D)&gt;0,SUMIF(高二质量和进步奖!A:A,B26,高二质量和进步奖!D:D),"")</f>
        <v/>
      </c>
      <c r="E26" s="43">
        <f>IF(SUMIF(高三质量奖!A:A,B26,高三质量奖!C:C)&gt;0,SUMIF(高三质量奖!A:A,B26,高三质量奖!C:C),"")</f>
        <v>7122.9126046069896</v>
      </c>
      <c r="F26" s="43">
        <f t="shared" si="0"/>
        <v>7122.9126046069896</v>
      </c>
      <c r="G26" s="44">
        <f>IF(SUMIFS('1.gk_工作量'!$M$4:$M$76,'1.gk_工作量'!$B$4:$B$76,B26)&gt;0,SUMIFS('1.gk_工作量'!$M$4:$M$76,'1.gk_工作量'!$B$4:$B$76,B26),"")</f>
        <v>15496.010062480349</v>
      </c>
      <c r="H26" s="45">
        <f>IF(SUMIFS('2.gk_过程评价'!$C:$C,'2.gk_过程评价'!$A:$A,B26)&gt;0,SUMIFS('2.gk_过程评价'!$C:$C,'2.gk_过程评价'!$A:$A,B26),"")</f>
        <v>10418.553589913599</v>
      </c>
      <c r="I26" s="44">
        <f>IF(SUMIF('3.gk_上线质量'!B:B,B26,'3.gk_上线质量'!D:D)&lt;&gt;0,SUMIF('3.gk_上线质量'!B:B,B26,'3.gk_上线质量'!D:D),"")</f>
        <v>3704.7707357703489</v>
      </c>
      <c r="J26" s="44">
        <f>IF(SUMIFS('3.gk_上线质量'!$F$3:$F$62,'3.gk_上线质量'!$B$3:$B$62,B26)&lt;&gt;0,SUMIFS('3.gk_上线质量'!$F$3:$F$62,'3.gk_上线质量'!$B$3:$B$62,B26),"")</f>
        <v>5433.0452851835435</v>
      </c>
      <c r="K26" s="44">
        <f>IF(SUMIFS('4.gk_艺体质量'!$F$4:$F$53,'4.gk_艺体质量'!$A$4:$A$53,B26)&gt;0,SUMIFS('4.gk_艺体质量'!$F$4:$F$53,'4.gk_艺体质量'!$A$4:$A$53,B26),"")</f>
        <v>9873.7111431079884</v>
      </c>
      <c r="L26" s="44">
        <f>IF(SUMIF('6.gk_年级管理'!A:A,B26,'6.gk_年级管理'!B:B)&gt;0,SUMIF('6.gk_年级管理'!A:A,B26,'6.gk_年级管理'!B:B),"")</f>
        <v>204.08247764020399</v>
      </c>
      <c r="M26" s="46">
        <f t="shared" si="1"/>
        <v>45130.173294096028</v>
      </c>
      <c r="N26" s="46">
        <f t="shared" si="2"/>
        <v>52253.085898703015</v>
      </c>
      <c r="O26" s="46">
        <f>IF(P26="辞职发0.3",N26*0.3,N26)</f>
        <v>52253.085898703015</v>
      </c>
      <c r="P26" s="90"/>
    </row>
    <row r="27" spans="1:20" x14ac:dyDescent="0.15">
      <c r="A27" s="42">
        <v>19</v>
      </c>
      <c r="B27" s="10" t="s">
        <v>189</v>
      </c>
      <c r="C27" s="43" t="str">
        <f>IF(SUMIF(高一质量奖!A:A,B27,高一质量奖!B:B)&gt;0,SUMIF(高一质量奖!A:A,B27,高一质量奖!B:B),"")</f>
        <v/>
      </c>
      <c r="D27" s="43" t="str">
        <f>IF(SUMIF(高二质量和进步奖!A:A,B27,高二质量和进步奖!D:D)&gt;0,SUMIF(高二质量和进步奖!A:A,B27,高二质量和进步奖!D:D),"")</f>
        <v/>
      </c>
      <c r="E27" s="43" t="str">
        <f>IF(SUMIF(高三质量奖!A:A,B27,高三质量奖!C:C)&gt;0,SUMIF(高三质量奖!A:A,B27,高三质量奖!C:C),"")</f>
        <v/>
      </c>
      <c r="F27" s="43">
        <f t="shared" si="0"/>
        <v>0</v>
      </c>
      <c r="G27" s="44" t="str">
        <f>IF(SUMIFS('1.gk_工作量'!$M$4:$M$76,'1.gk_工作量'!$B$4:$B$76,B27)&gt;0,SUMIFS('1.gk_工作量'!$M$4:$M$76,'1.gk_工作量'!$B$4:$B$76,B27),"")</f>
        <v/>
      </c>
      <c r="H27" s="45" t="str">
        <f>IF(SUMIFS('2.gk_过程评价'!$C:$C,'2.gk_过程评价'!$A:$A,B27)&gt;0,SUMIFS('2.gk_过程评价'!$C:$C,'2.gk_过程评价'!$A:$A,B27),"")</f>
        <v/>
      </c>
      <c r="I27" s="44" t="str">
        <f>IF(SUMIF('3.gk_上线质量'!B:B,B27,'3.gk_上线质量'!D:D)&lt;&gt;0,SUMIF('3.gk_上线质量'!B:B,B27,'3.gk_上线质量'!D:D),"")</f>
        <v/>
      </c>
      <c r="J27" s="44" t="str">
        <f>IF(SUMIFS('3.gk_上线质量'!$F$3:$F$62,'3.gk_上线质量'!$B$3:$B$62,B27)&lt;&gt;0,SUMIFS('3.gk_上线质量'!$F$3:$F$62,'3.gk_上线质量'!$B$3:$B$62,B27),"")</f>
        <v/>
      </c>
      <c r="K27" s="44" t="str">
        <f>IF(SUMIFS('4.gk_艺体质量'!$F$4:$F$53,'4.gk_艺体质量'!$A$4:$A$53,B27)&gt;0,SUMIFS('4.gk_艺体质量'!$F$4:$F$53,'4.gk_艺体质量'!$A$4:$A$53,B27),"")</f>
        <v/>
      </c>
      <c r="L27" s="44" t="str">
        <f>IF(SUMIF('6.gk_年级管理'!A:A,B27,'6.gk_年级管理'!B:B)&gt;0,SUMIF('6.gk_年级管理'!A:A,B27,'6.gk_年级管理'!B:B),"")</f>
        <v/>
      </c>
      <c r="M27" s="46">
        <f t="shared" si="1"/>
        <v>0</v>
      </c>
      <c r="N27" s="46">
        <f t="shared" si="2"/>
        <v>0</v>
      </c>
      <c r="O27" s="46">
        <v>2000</v>
      </c>
      <c r="P27" s="90" t="s">
        <v>263</v>
      </c>
    </row>
    <row r="28" spans="1:20" x14ac:dyDescent="0.15">
      <c r="A28" s="10">
        <v>20</v>
      </c>
      <c r="B28" s="10" t="s">
        <v>268</v>
      </c>
      <c r="C28" s="43" t="str">
        <f>IF(SUMIF(高一质量奖!A:A,B28,高一质量奖!B:B)&gt;0,SUMIF(高一质量奖!A:A,B28,高一质量奖!B:B),"")</f>
        <v/>
      </c>
      <c r="D28" s="43" t="str">
        <f>IF(SUMIF(高二质量和进步奖!A:A,B28,高二质量和进步奖!D:D)&gt;0,SUMIF(高二质量和进步奖!A:A,B28,高二质量和进步奖!D:D),"")</f>
        <v/>
      </c>
      <c r="E28" s="43" t="str">
        <f>IF(SUMIF(高三质量奖!A:A,B28,高三质量奖!C:C)&gt;0,SUMIF(高三质量奖!A:A,B28,高三质量奖!C:C),"")</f>
        <v/>
      </c>
      <c r="F28" s="43">
        <f t="shared" si="0"/>
        <v>0</v>
      </c>
      <c r="G28" s="44" t="str">
        <f>IF(SUMIFS('1.gk_工作量'!$M$4:$M$76,'1.gk_工作量'!$B$4:$B$76,B28)&gt;0,SUMIFS('1.gk_工作量'!$M$4:$M$76,'1.gk_工作量'!$B$4:$B$76,B28),"")</f>
        <v/>
      </c>
      <c r="H28" s="45" t="str">
        <f>IF(SUMIFS('2.gk_过程评价'!$C:$C,'2.gk_过程评价'!$A:$A,B28)&gt;0,SUMIFS('2.gk_过程评价'!$C:$C,'2.gk_过程评价'!$A:$A,B28),"")</f>
        <v/>
      </c>
      <c r="I28" s="44" t="str">
        <f>IF(SUMIF('3.gk_上线质量'!B:B,B28,'3.gk_上线质量'!D:D)&lt;&gt;0,SUMIF('3.gk_上线质量'!B:B,B28,'3.gk_上线质量'!D:D),"")</f>
        <v/>
      </c>
      <c r="J28" s="44" t="str">
        <f>IF(SUMIFS('3.gk_上线质量'!$F$3:$F$62,'3.gk_上线质量'!$B$3:$B$62,B28)&lt;&gt;0,SUMIFS('3.gk_上线质量'!$F$3:$F$62,'3.gk_上线质量'!$B$3:$B$62,B28),"")</f>
        <v/>
      </c>
      <c r="K28" s="44" t="str">
        <f>IF(SUMIFS('4.gk_艺体质量'!$F$4:$F$53,'4.gk_艺体质量'!$A$4:$A$53,B28)&gt;0,SUMIFS('4.gk_艺体质量'!$F$4:$F$53,'4.gk_艺体质量'!$A$4:$A$53,B28),"")</f>
        <v/>
      </c>
      <c r="L28" s="44" t="str">
        <f>IF(SUMIF('6.gk_年级管理'!A:A,B28,'6.gk_年级管理'!B:B)&gt;0,SUMIF('6.gk_年级管理'!A:A,B28,'6.gk_年级管理'!B:B),"")</f>
        <v/>
      </c>
      <c r="M28" s="46">
        <f t="shared" si="1"/>
        <v>0</v>
      </c>
      <c r="N28" s="46">
        <f t="shared" si="2"/>
        <v>0</v>
      </c>
      <c r="O28" s="46">
        <v>2000</v>
      </c>
      <c r="P28" s="87" t="s">
        <v>263</v>
      </c>
    </row>
    <row r="29" spans="1:20" x14ac:dyDescent="0.15">
      <c r="A29" s="42">
        <v>21</v>
      </c>
      <c r="B29" s="10" t="s">
        <v>186</v>
      </c>
      <c r="C29" s="43" t="str">
        <f>IF(SUMIF(高一质量奖!A:A,B29,高一质量奖!B:B)&gt;0,SUMIF(高一质量奖!A:A,B29,高一质量奖!B:B),"")</f>
        <v/>
      </c>
      <c r="D29" s="43">
        <f>IF(SUMIF(高二质量和进步奖!A:A,B29,高二质量和进步奖!D:D)&gt;0,SUMIF(高二质量和进步奖!A:A,B29,高二质量和进步奖!D:D),"")</f>
        <v>887.47446857142859</v>
      </c>
      <c r="E29" s="43">
        <f>IF(SUMIF(高三质量奖!A:A,B29,高三质量奖!C:C)&gt;0,SUMIF(高三质量奖!A:A,B29,高三质量奖!C:C),"")</f>
        <v>1073</v>
      </c>
      <c r="F29" s="43">
        <f t="shared" si="0"/>
        <v>1960.4744685714286</v>
      </c>
      <c r="G29" s="44">
        <f>IF(SUMIFS('1.gk_工作量'!$M$4:$M$76,'1.gk_工作量'!$B$4:$B$76,B29)&gt;0,SUMIFS('1.gk_工作量'!$M$4:$M$76,'1.gk_工作量'!$B$4:$B$76,B29),"")</f>
        <v>7414.290143964562</v>
      </c>
      <c r="H29" s="45">
        <f>IF(SUMIFS('2.gk_过程评价'!$C:$C,'2.gk_过程评价'!$A:$A,B29)&gt;0,SUMIFS('2.gk_过程评价'!$C:$C,'2.gk_过程评价'!$A:$A,B29),"")</f>
        <v>6924.3213998227275</v>
      </c>
      <c r="I29" s="44">
        <f>IF(SUMIF('3.gk_上线质量'!B:B,B29,'3.gk_上线质量'!D:D)&lt;&gt;0,SUMIF('3.gk_上线质量'!B:B,B29,'3.gk_上线质量'!D:D),"")</f>
        <v>-765.71375355649502</v>
      </c>
      <c r="J29" s="44">
        <f>IF(SUMIFS('3.gk_上线质量'!$F$3:$F$62,'3.gk_上线质量'!$B$3:$B$62,B29)&lt;&gt;0,SUMIFS('3.gk_上线质量'!$F$3:$F$62,'3.gk_上线质量'!$B$3:$B$62,B29),"")</f>
        <v>1105.6306597857099</v>
      </c>
      <c r="K29" s="44" t="str">
        <f>IF(SUMIFS('4.gk_艺体质量'!$F$4:$F$53,'4.gk_艺体质量'!$A$4:$A$53,B29)&gt;0,SUMIFS('4.gk_艺体质量'!$F$4:$F$53,'4.gk_艺体质量'!$A$4:$A$53,B29),"")</f>
        <v/>
      </c>
      <c r="L29" s="44" t="str">
        <f>IF(SUMIF('6.gk_年级管理'!A:A,B29,'6.gk_年级管理'!B:B)&gt;0,SUMIF('6.gk_年级管理'!A:A,B29,'6.gk_年级管理'!B:B),"")</f>
        <v/>
      </c>
      <c r="M29" s="46">
        <f t="shared" si="1"/>
        <v>14678.528450016505</v>
      </c>
      <c r="N29" s="46">
        <f t="shared" si="2"/>
        <v>16639.002918587932</v>
      </c>
      <c r="O29" s="46">
        <f>IF(P29="辞职发0.3",N29*0.3,N29)</f>
        <v>16639.002918587932</v>
      </c>
      <c r="P29" s="87"/>
    </row>
    <row r="30" spans="1:20" x14ac:dyDescent="0.15">
      <c r="A30" s="10">
        <v>22</v>
      </c>
      <c r="B30" s="10" t="s">
        <v>56</v>
      </c>
      <c r="C30" s="43" t="str">
        <f>IF(SUMIF(高一质量奖!A:A,B30,高一质量奖!B:B)&gt;0,SUMIF(高一质量奖!A:A,B30,高一质量奖!B:B),"")</f>
        <v/>
      </c>
      <c r="D30" s="43">
        <f>IF(SUMIF(高二质量和进步奖!A:A,B30,高二质量和进步奖!D:D)&gt;0,SUMIF(高二质量和进步奖!A:A,B30,高二质量和进步奖!D:D),"")</f>
        <v>1696.6261986065442</v>
      </c>
      <c r="E30" s="43" t="str">
        <f>IF(SUMIF(高三质量奖!A:A,B30,高三质量奖!C:C)&gt;0,SUMIF(高三质量奖!A:A,B30,高三质量奖!C:C),"")</f>
        <v/>
      </c>
      <c r="F30" s="43">
        <f t="shared" si="0"/>
        <v>1696.6261986065442</v>
      </c>
      <c r="G30" s="44" t="str">
        <f>IF(SUMIFS('1.gk_工作量'!$M$4:$M$76,'1.gk_工作量'!$B$4:$B$76,B30)&gt;0,SUMIFS('1.gk_工作量'!$M$4:$M$76,'1.gk_工作量'!$B$4:$B$76,B30),"")</f>
        <v/>
      </c>
      <c r="H30" s="45" t="str">
        <f>IF(SUMIFS('2.gk_过程评价'!$C:$C,'2.gk_过程评价'!$A:$A,B30)&gt;0,SUMIFS('2.gk_过程评价'!$C:$C,'2.gk_过程评价'!$A:$A,B30),"")</f>
        <v/>
      </c>
      <c r="I30" s="44" t="str">
        <f>IF(SUMIF('3.gk_上线质量'!B:B,B30,'3.gk_上线质量'!D:D)&lt;&gt;0,SUMIF('3.gk_上线质量'!B:B,B30,'3.gk_上线质量'!D:D),"")</f>
        <v/>
      </c>
      <c r="J30" s="44" t="str">
        <f>IF(SUMIFS('3.gk_上线质量'!$F$3:$F$62,'3.gk_上线质量'!$B$3:$B$62,B30)&lt;&gt;0,SUMIFS('3.gk_上线质量'!$F$3:$F$62,'3.gk_上线质量'!$B$3:$B$62,B30),"")</f>
        <v/>
      </c>
      <c r="K30" s="44" t="str">
        <f>IF(SUMIFS('4.gk_艺体质量'!$F$4:$F$53,'4.gk_艺体质量'!$A$4:$A$53,B30)&gt;0,SUMIFS('4.gk_艺体质量'!$F$4:$F$53,'4.gk_艺体质量'!$A$4:$A$53,B30),"")</f>
        <v/>
      </c>
      <c r="L30" s="44" t="str">
        <f>IF(SUMIF('6.gk_年级管理'!A:A,B30,'6.gk_年级管理'!B:B)&gt;0,SUMIF('6.gk_年级管理'!A:A,B30,'6.gk_年级管理'!B:B),"")</f>
        <v/>
      </c>
      <c r="M30" s="46">
        <f t="shared" si="1"/>
        <v>0</v>
      </c>
      <c r="N30" s="46">
        <f t="shared" si="2"/>
        <v>1696.6261986065442</v>
      </c>
      <c r="O30" s="46">
        <v>2000</v>
      </c>
      <c r="P30" s="90" t="s">
        <v>263</v>
      </c>
    </row>
    <row r="31" spans="1:20" x14ac:dyDescent="0.15">
      <c r="A31" s="42">
        <v>23</v>
      </c>
      <c r="B31" s="10" t="s">
        <v>151</v>
      </c>
      <c r="C31" s="43">
        <f>IF(SUMIF(高一质量奖!A:A,B31,高一质量奖!B:B)&gt;0,SUMIF(高一质量奖!A:A,B31,高一质量奖!B:B),"")</f>
        <v>5701.4436406790546</v>
      </c>
      <c r="D31" s="43" t="str">
        <f>IF(SUMIF(高二质量和进步奖!A:A,B31,高二质量和进步奖!D:D)&gt;0,SUMIF(高二质量和进步奖!A:A,B31,高二质量和进步奖!D:D),"")</f>
        <v/>
      </c>
      <c r="E31" s="43" t="str">
        <f>IF(SUMIF(高三质量奖!A:A,B31,高三质量奖!C:C)&gt;0,SUMIF(高三质量奖!A:A,B31,高三质量奖!C:C),"")</f>
        <v/>
      </c>
      <c r="F31" s="43">
        <f t="shared" si="0"/>
        <v>5701.4436406790546</v>
      </c>
      <c r="G31" s="44" t="str">
        <f>IF(SUMIFS('1.gk_工作量'!$M$4:$M$76,'1.gk_工作量'!$B$4:$B$76,B31)&gt;0,SUMIFS('1.gk_工作量'!$M$4:$M$76,'1.gk_工作量'!$B$4:$B$76,B31),"")</f>
        <v/>
      </c>
      <c r="H31" s="45" t="str">
        <f>IF(SUMIFS('2.gk_过程评价'!$C:$C,'2.gk_过程评价'!$A:$A,B31)&gt;0,SUMIFS('2.gk_过程评价'!$C:$C,'2.gk_过程评价'!$A:$A,B31),"")</f>
        <v/>
      </c>
      <c r="I31" s="44" t="str">
        <f>IF(SUMIF('3.gk_上线质量'!B:B,B31,'3.gk_上线质量'!D:D)&lt;&gt;0,SUMIF('3.gk_上线质量'!B:B,B31,'3.gk_上线质量'!D:D),"")</f>
        <v/>
      </c>
      <c r="J31" s="44" t="str">
        <f>IF(SUMIFS('3.gk_上线质量'!$F$3:$F$62,'3.gk_上线质量'!$B$3:$B$62,B31)&lt;&gt;0,SUMIFS('3.gk_上线质量'!$F$3:$F$62,'3.gk_上线质量'!$B$3:$B$62,B31),"")</f>
        <v/>
      </c>
      <c r="K31" s="44" t="str">
        <f>IF(SUMIFS('4.gk_艺体质量'!$F$4:$F$53,'4.gk_艺体质量'!$A$4:$A$53,B31)&gt;0,SUMIFS('4.gk_艺体质量'!$F$4:$F$53,'4.gk_艺体质量'!$A$4:$A$53,B31),"")</f>
        <v/>
      </c>
      <c r="L31" s="44" t="str">
        <f>IF(SUMIF('6.gk_年级管理'!A:A,B31,'6.gk_年级管理'!B:B)&gt;0,SUMIF('6.gk_年级管理'!A:A,B31,'6.gk_年级管理'!B:B),"")</f>
        <v/>
      </c>
      <c r="M31" s="46">
        <f t="shared" si="1"/>
        <v>0</v>
      </c>
      <c r="N31" s="46">
        <f t="shared" si="2"/>
        <v>5701.4436406790546</v>
      </c>
      <c r="O31" s="46">
        <f t="shared" ref="O31:O41" si="3">IF(P31="辞职发0.3",N31*0.3,N31)</f>
        <v>5701.4436406790546</v>
      </c>
      <c r="P31" s="90"/>
    </row>
    <row r="32" spans="1:20" x14ac:dyDescent="0.15">
      <c r="A32" s="10">
        <v>24</v>
      </c>
      <c r="B32" s="10" t="s">
        <v>95</v>
      </c>
      <c r="C32" s="43" t="str">
        <f>IF(SUMIF(高一质量奖!A:A,B32,高一质量奖!B:B)&gt;0,SUMIF(高一质量奖!A:A,B32,高一质量奖!B:B),"")</f>
        <v/>
      </c>
      <c r="D32" s="43">
        <f>IF(SUMIF(高二质量和进步奖!A:A,B32,高二质量和进步奖!D:D)&gt;0,SUMIF(高二质量和进步奖!A:A,B32,高二质量和进步奖!D:D),"")</f>
        <v>10524.650344264623</v>
      </c>
      <c r="E32" s="43" t="str">
        <f>IF(SUMIF(高三质量奖!A:A,B32,高三质量奖!C:C)&gt;0,SUMIF(高三质量奖!A:A,B32,高三质量奖!C:C),"")</f>
        <v/>
      </c>
      <c r="F32" s="43">
        <f t="shared" si="0"/>
        <v>10524.650344264623</v>
      </c>
      <c r="G32" s="44" t="str">
        <f>IF(SUMIFS('1.gk_工作量'!$M$4:$M$76,'1.gk_工作量'!$B$4:$B$76,B32)&gt;0,SUMIFS('1.gk_工作量'!$M$4:$M$76,'1.gk_工作量'!$B$4:$B$76,B32),"")</f>
        <v/>
      </c>
      <c r="H32" s="45" t="str">
        <f>IF(SUMIFS('2.gk_过程评价'!$C:$C,'2.gk_过程评价'!$A:$A,B32)&gt;0,SUMIFS('2.gk_过程评价'!$C:$C,'2.gk_过程评价'!$A:$A,B32),"")</f>
        <v/>
      </c>
      <c r="I32" s="44" t="str">
        <f>IF(SUMIF('3.gk_上线质量'!B:B,B32,'3.gk_上线质量'!D:D)&lt;&gt;0,SUMIF('3.gk_上线质量'!B:B,B32,'3.gk_上线质量'!D:D),"")</f>
        <v/>
      </c>
      <c r="J32" s="44" t="str">
        <f>IF(SUMIFS('3.gk_上线质量'!$F$3:$F$62,'3.gk_上线质量'!$B$3:$B$62,B32)&lt;&gt;0,SUMIFS('3.gk_上线质量'!$F$3:$F$62,'3.gk_上线质量'!$B$3:$B$62,B32),"")</f>
        <v/>
      </c>
      <c r="K32" s="44" t="str">
        <f>IF(SUMIFS('4.gk_艺体质量'!$F$4:$F$53,'4.gk_艺体质量'!$A$4:$A$53,B32)&gt;0,SUMIFS('4.gk_艺体质量'!$F$4:$F$53,'4.gk_艺体质量'!$A$4:$A$53,B32),"")</f>
        <v/>
      </c>
      <c r="L32" s="44" t="str">
        <f>IF(SUMIF('6.gk_年级管理'!A:A,B32,'6.gk_年级管理'!B:B)&gt;0,SUMIF('6.gk_年级管理'!A:A,B32,'6.gk_年级管理'!B:B),"")</f>
        <v/>
      </c>
      <c r="M32" s="46">
        <f t="shared" si="1"/>
        <v>0</v>
      </c>
      <c r="N32" s="46">
        <f t="shared" si="2"/>
        <v>10524.650344264623</v>
      </c>
      <c r="O32" s="46">
        <f t="shared" si="3"/>
        <v>10524.650344264623</v>
      </c>
      <c r="P32" s="90"/>
    </row>
    <row r="33" spans="1:16" x14ac:dyDescent="0.15">
      <c r="A33" s="42">
        <v>25</v>
      </c>
      <c r="B33" s="10" t="s">
        <v>163</v>
      </c>
      <c r="C33" s="43" t="str">
        <f>IF(SUMIF(高一质量奖!A:A,B33,高一质量奖!B:B)&gt;0,SUMIF(高一质量奖!A:A,B33,高一质量奖!B:B),"")</f>
        <v/>
      </c>
      <c r="D33" s="43" t="str">
        <f>IF(SUMIF(高二质量和进步奖!A:A,B33,高二质量和进步奖!D:D)&gt;0,SUMIF(高二质量和进步奖!A:A,B33,高二质量和进步奖!D:D),"")</f>
        <v/>
      </c>
      <c r="E33" s="43" t="str">
        <f>IF(SUMIF(高三质量奖!A:A,B33,高三质量奖!C:C)&gt;0,SUMIF(高三质量奖!A:A,B33,高三质量奖!C:C),"")</f>
        <v/>
      </c>
      <c r="F33" s="43">
        <f t="shared" si="0"/>
        <v>0</v>
      </c>
      <c r="G33" s="44">
        <f>IF(SUMIFS('1.gk_工作量'!$M$4:$M$76,'1.gk_工作量'!$B$4:$B$76,B33)&gt;0,SUMIFS('1.gk_工作量'!$M$4:$M$76,'1.gk_工作量'!$B$4:$B$76,B33),"")</f>
        <v>999.89182833627285</v>
      </c>
      <c r="H33" s="45">
        <f>IF(SUMIFS('2.gk_过程评价'!$C:$C,'2.gk_过程评价'!$A:$A,B33)&gt;0,SUMIFS('2.gk_过程评价'!$C:$C,'2.gk_过程评价'!$A:$A,B33),"")</f>
        <v>1803.8968678453653</v>
      </c>
      <c r="I33" s="44">
        <f>IF(SUMIF('3.gk_上线质量'!B:B,B33,'3.gk_上线质量'!D:D)&lt;&gt;0,SUMIF('3.gk_上线质量'!B:B,B33,'3.gk_上线质量'!D:D),"")</f>
        <v>110.04269512189153</v>
      </c>
      <c r="J33" s="44">
        <f>IF(SUMIFS('3.gk_上线质量'!$F$3:$F$62,'3.gk_上线质量'!$B$3:$B$62,B33)&lt;&gt;0,SUMIFS('3.gk_上线质量'!$F$3:$F$62,'3.gk_上线质量'!$B$3:$B$62,B33),"")</f>
        <v>273.43553951689609</v>
      </c>
      <c r="K33" s="44">
        <f>IF(SUMIFS('4.gk_艺体质量'!$F$4:$F$53,'4.gk_艺体质量'!$A$4:$A$53,B33)&gt;0,SUMIFS('4.gk_艺体质量'!$F$4:$F$53,'4.gk_艺体质量'!$A$4:$A$53,B33),"")</f>
        <v>412.83809657594389</v>
      </c>
      <c r="L33" s="44" t="str">
        <f>IF(SUMIF('6.gk_年级管理'!A:A,B33,'6.gk_年级管理'!B:B)&gt;0,SUMIF('6.gk_年级管理'!A:A,B33,'6.gk_年级管理'!B:B),"")</f>
        <v/>
      </c>
      <c r="M33" s="46">
        <f t="shared" si="1"/>
        <v>3600.1050273963692</v>
      </c>
      <c r="N33" s="46">
        <f t="shared" si="2"/>
        <v>3600.1050273963692</v>
      </c>
      <c r="O33" s="46">
        <f t="shared" si="3"/>
        <v>1080.0315082189106</v>
      </c>
      <c r="P33" s="90" t="s">
        <v>261</v>
      </c>
    </row>
    <row r="34" spans="1:16" x14ac:dyDescent="0.15">
      <c r="A34" s="10">
        <v>26</v>
      </c>
      <c r="B34" s="10" t="s">
        <v>106</v>
      </c>
      <c r="C34" s="43" t="str">
        <f>IF(SUMIF(高一质量奖!A:A,B34,高一质量奖!B:B)&gt;0,SUMIF(高一质量奖!A:A,B34,高一质量奖!B:B),"")</f>
        <v/>
      </c>
      <c r="D34" s="43" t="str">
        <f>IF(SUMIF(高二质量和进步奖!A:A,B34,高二质量和进步奖!D:D)&gt;0,SUMIF(高二质量和进步奖!A:A,B34,高二质量和进步奖!D:D),"")</f>
        <v/>
      </c>
      <c r="E34" s="43" t="str">
        <f>IF(SUMIF(高三质量奖!A:A,B34,高三质量奖!C:C)&gt;0,SUMIF(高三质量奖!A:A,B34,高三质量奖!C:C),"")</f>
        <v/>
      </c>
      <c r="F34" s="43">
        <f t="shared" si="0"/>
        <v>0</v>
      </c>
      <c r="G34" s="44">
        <f>IF(SUMIFS('1.gk_工作量'!$M$4:$M$76,'1.gk_工作量'!$B$4:$B$76,B34)&gt;0,SUMIFS('1.gk_工作量'!$M$4:$M$76,'1.gk_工作量'!$B$4:$B$76,B34),"")</f>
        <v>1513.3497942386832</v>
      </c>
      <c r="H34" s="45">
        <f>IF(SUMIFS('2.gk_过程评价'!$C:$C,'2.gk_过程评价'!$A:$A,B34)&gt;0,SUMIFS('2.gk_过程评价'!$C:$C,'2.gk_过程评价'!$A:$A,B34),"")</f>
        <v>3577.1522614622918</v>
      </c>
      <c r="I34" s="44">
        <f>IF(SUMIF('3.gk_上线质量'!B:B,B34,'3.gk_上线质量'!D:D)&lt;&gt;0,SUMIF('3.gk_上线质量'!B:B,B34,'3.gk_上线质量'!D:D),"")</f>
        <v>3160.6707432232224</v>
      </c>
      <c r="J34" s="44">
        <f>IF(SUMIFS('3.gk_上线质量'!$F$3:$F$62,'3.gk_上线质量'!$B$3:$B$62,B34)&lt;&gt;0,SUMIFS('3.gk_上线质量'!$F$3:$F$62,'3.gk_上线质量'!$B$3:$B$62,B34),"")</f>
        <v>1426.6202061751089</v>
      </c>
      <c r="K34" s="44" t="str">
        <f>IF(SUMIFS('4.gk_艺体质量'!$F$4:$F$53,'4.gk_艺体质量'!$A$4:$A$53,B34)&gt;0,SUMIFS('4.gk_艺体质量'!$F$4:$F$53,'4.gk_艺体质量'!$A$4:$A$53,B34),"")</f>
        <v/>
      </c>
      <c r="L34" s="44" t="str">
        <f>IF(SUMIF('6.gk_年级管理'!A:A,B34,'6.gk_年级管理'!B:B)&gt;0,SUMIF('6.gk_年级管理'!A:A,B34,'6.gk_年级管理'!B:B),"")</f>
        <v/>
      </c>
      <c r="M34" s="46">
        <f t="shared" si="1"/>
        <v>9677.7930050993054</v>
      </c>
      <c r="N34" s="46">
        <f t="shared" si="2"/>
        <v>9677.7930050993054</v>
      </c>
      <c r="O34" s="46">
        <f t="shared" si="3"/>
        <v>2903.3379015297915</v>
      </c>
      <c r="P34" s="90" t="s">
        <v>261</v>
      </c>
    </row>
    <row r="35" spans="1:16" x14ac:dyDescent="0.15">
      <c r="A35" s="42">
        <v>27</v>
      </c>
      <c r="B35" s="10" t="s">
        <v>11</v>
      </c>
      <c r="C35" s="43" t="str">
        <f>IF(SUMIF(高一质量奖!A:A,B35,高一质量奖!B:B)&gt;0,SUMIF(高一质量奖!A:A,B35,高一质量奖!B:B),"")</f>
        <v/>
      </c>
      <c r="D35" s="43" t="str">
        <f>IF(SUMIF(高二质量和进步奖!A:A,B35,高二质量和进步奖!D:D)&gt;0,SUMIF(高二质量和进步奖!A:A,B35,高二质量和进步奖!D:D),"")</f>
        <v/>
      </c>
      <c r="E35" s="43" t="str">
        <f>IF(SUMIF(高三质量奖!A:A,B35,高三质量奖!C:C)&gt;0,SUMIF(高三质量奖!A:A,B35,高三质量奖!C:C),"")</f>
        <v/>
      </c>
      <c r="F35" s="43">
        <f t="shared" si="0"/>
        <v>0</v>
      </c>
      <c r="G35" s="44">
        <f>IF(SUMIFS('1.gk_工作量'!$M$4:$M$76,'1.gk_工作量'!$B$4:$B$76,B35)&gt;0,SUMIFS('1.gk_工作量'!$M$4:$M$76,'1.gk_工作量'!$B$4:$B$76,B35),"")</f>
        <v>2613.3897707231044</v>
      </c>
      <c r="H35" s="45" t="str">
        <f>IF(SUMIFS('2.gk_过程评价'!$C:$C,'2.gk_过程评价'!$A:$A,B35)&gt;0,SUMIFS('2.gk_过程评价'!$C:$C,'2.gk_过程评价'!$A:$A,B35),"")</f>
        <v/>
      </c>
      <c r="I35" s="44" t="str">
        <f>IF(SUMIF('3.gk_上线质量'!B:B,B35,'3.gk_上线质量'!D:D)&lt;&gt;0,SUMIF('3.gk_上线质量'!B:B,B35,'3.gk_上线质量'!D:D),"")</f>
        <v/>
      </c>
      <c r="J35" s="44" t="str">
        <f>IF(SUMIFS('3.gk_上线质量'!$F$3:$F$62,'3.gk_上线质量'!$B$3:$B$62,B35)&lt;&gt;0,SUMIFS('3.gk_上线质量'!$F$3:$F$62,'3.gk_上线质量'!$B$3:$B$62,B35),"")</f>
        <v/>
      </c>
      <c r="K35" s="44" t="str">
        <f>IF(SUMIFS('4.gk_艺体质量'!$F$4:$F$53,'4.gk_艺体质量'!$A$4:$A$53,B35)&gt;0,SUMIFS('4.gk_艺体质量'!$F$4:$F$53,'4.gk_艺体质量'!$A$4:$A$53,B35),"")</f>
        <v/>
      </c>
      <c r="L35" s="44" t="str">
        <f>IF(SUMIF('6.gk_年级管理'!A:A,B35,'6.gk_年级管理'!B:B)&gt;0,SUMIF('6.gk_年级管理'!A:A,B35,'6.gk_年级管理'!B:B),"")</f>
        <v/>
      </c>
      <c r="M35" s="46">
        <f t="shared" si="1"/>
        <v>2613.3897707231044</v>
      </c>
      <c r="N35" s="46">
        <f t="shared" si="2"/>
        <v>2613.3897707231044</v>
      </c>
      <c r="O35" s="46">
        <f t="shared" si="3"/>
        <v>784.01693121693131</v>
      </c>
      <c r="P35" s="90" t="s">
        <v>261</v>
      </c>
    </row>
    <row r="36" spans="1:16" x14ac:dyDescent="0.15">
      <c r="A36" s="10">
        <v>28</v>
      </c>
      <c r="B36" s="10" t="s">
        <v>197</v>
      </c>
      <c r="C36" s="43" t="str">
        <f>IF(SUMIF(高一质量奖!A:A,B36,高一质量奖!B:B)&gt;0,SUMIF(高一质量奖!A:A,B36,高一质量奖!B:B),"")</f>
        <v/>
      </c>
      <c r="D36" s="43" t="str">
        <f>IF(SUMIF(高二质量和进步奖!A:A,B36,高二质量和进步奖!D:D)&gt;0,SUMIF(高二质量和进步奖!A:A,B36,高二质量和进步奖!D:D),"")</f>
        <v/>
      </c>
      <c r="E36" s="43">
        <f>IF(SUMIF(高三质量奖!A:A,B36,高三质量奖!C:C)&gt;0,SUMIF(高三质量奖!A:A,B36,高三质量奖!C:C),"")</f>
        <v>1014.12537635423</v>
      </c>
      <c r="F36" s="43">
        <f t="shared" si="0"/>
        <v>1014.12537635423</v>
      </c>
      <c r="G36" s="44">
        <f>IF(SUMIFS('1.gk_工作量'!$M$4:$M$76,'1.gk_工作量'!$B$4:$B$76,B36)&gt;0,SUMIFS('1.gk_工作量'!$M$4:$M$76,'1.gk_工作量'!$B$4:$B$76,B36),"")</f>
        <v>6539.9069767441852</v>
      </c>
      <c r="H36" s="45">
        <f>IF(SUMIFS('2.gk_过程评价'!$C:$C,'2.gk_过程评价'!$A:$A,B36)&gt;0,SUMIFS('2.gk_过程评价'!$C:$C,'2.gk_过程评价'!$A:$A,B36),"")</f>
        <v>7033.5775736555106</v>
      </c>
      <c r="I36" s="44">
        <f>IF(SUMIF('3.gk_上线质量'!B:B,B36,'3.gk_上线质量'!D:D)&lt;&gt;0,SUMIF('3.gk_上线质量'!B:B,B36,'3.gk_上线质量'!D:D),"")</f>
        <v>3668.0898373963846</v>
      </c>
      <c r="J36" s="44">
        <f>IF(SUMIFS('3.gk_上线质量'!$F$3:$F$62,'3.gk_上线质量'!$B$3:$B$62,B36)&lt;&gt;0,SUMIFS('3.gk_上线质量'!$F$3:$F$62,'3.gk_上线质量'!$B$3:$B$62,B36),"")</f>
        <v>2128.0418075445391</v>
      </c>
      <c r="K36" s="44">
        <f>IF(SUMIFS('4.gk_艺体质量'!$F$4:$F$53,'4.gk_艺体质量'!$A$4:$A$53,B36)&gt;0,SUMIFS('4.gk_艺体质量'!$F$4:$F$53,'4.gk_艺体质量'!$A$4:$A$53,B36),"")</f>
        <v>412.83809657594389</v>
      </c>
      <c r="L36" s="44" t="str">
        <f>IF(SUMIF('6.gk_年级管理'!A:A,B36,'6.gk_年级管理'!B:B)&gt;0,SUMIF('6.gk_年级管理'!A:A,B36,'6.gk_年级管理'!B:B),"")</f>
        <v/>
      </c>
      <c r="M36" s="46">
        <f t="shared" si="1"/>
        <v>19782.454291916558</v>
      </c>
      <c r="N36" s="46">
        <f t="shared" si="2"/>
        <v>20796.579668270788</v>
      </c>
      <c r="O36" s="46">
        <f t="shared" si="3"/>
        <v>20796.579668270788</v>
      </c>
      <c r="P36" s="87" t="s">
        <v>205</v>
      </c>
    </row>
    <row r="37" spans="1:16" x14ac:dyDescent="0.15">
      <c r="A37" s="42">
        <v>29</v>
      </c>
      <c r="B37" s="10" t="s">
        <v>216</v>
      </c>
      <c r="C37" s="43" t="str">
        <f>IF(SUMIF(高一质量奖!A:A,B37,高一质量奖!B:B)&gt;0,SUMIF(高一质量奖!A:A,B37,高一质量奖!B:B),"")</f>
        <v/>
      </c>
      <c r="D37" s="43" t="str">
        <f>IF(SUMIF(高二质量和进步奖!A:A,B37,高二质量和进步奖!D:D)&gt;0,SUMIF(高二质量和进步奖!A:A,B37,高二质量和进步奖!D:D),"")</f>
        <v/>
      </c>
      <c r="E37" s="43" t="str">
        <f>IF(SUMIF(高三质量奖!A:A,B37,高三质量奖!C:C)&gt;0,SUMIF(高三质量奖!A:A,B37,高三质量奖!C:C),"")</f>
        <v/>
      </c>
      <c r="F37" s="43">
        <f t="shared" si="0"/>
        <v>0</v>
      </c>
      <c r="G37" s="44">
        <f>IF(SUMIFS('1.gk_工作量'!$M$4:$M$76,'1.gk_工作量'!$B$4:$B$76,B37)&gt;0,SUMIFS('1.gk_工作量'!$M$4:$M$76,'1.gk_工作量'!$B$4:$B$76,B37),"")</f>
        <v>2136.4938271604942</v>
      </c>
      <c r="H37" s="45">
        <f>IF(SUMIFS('2.gk_过程评价'!$C:$C,'2.gk_过程评价'!$A:$A,B37)&gt;0,SUMIFS('2.gk_过程评价'!$C:$C,'2.gk_过程评价'!$A:$A,B37),"")</f>
        <v>3647.1234514463185</v>
      </c>
      <c r="I37" s="44">
        <f>IF(SUMIF('3.gk_上线质量'!B:B,B37,'3.gk_上线质量'!D:D)&lt;&gt;0,SUMIF('3.gk_上线质量'!B:B,B37,'3.gk_上线质量'!D:D),"")</f>
        <v>2628.7977168007437</v>
      </c>
      <c r="J37" s="44">
        <f>IF(SUMIFS('3.gk_上线质量'!$F$3:$F$62,'3.gk_上线质量'!$B$3:$B$62,B37)&lt;&gt;0,SUMIFS('3.gk_上线质量'!$F$3:$F$62,'3.gk_上线质量'!$B$3:$B$62,B37),"")</f>
        <v>1593.0592302288717</v>
      </c>
      <c r="K37" s="44">
        <f>IF(SUMIFS('4.gk_艺体质量'!$F$4:$F$53,'4.gk_艺体质量'!$A$4:$A$53,B37)&gt;0,SUMIFS('4.gk_艺体质量'!$F$4:$F$53,'4.gk_艺体质量'!$A$4:$A$53,B37),"")</f>
        <v>1238.5142897278315</v>
      </c>
      <c r="L37" s="44" t="str">
        <f>IF(SUMIF('6.gk_年级管理'!A:A,B37,'6.gk_年级管理'!B:B)&gt;0,SUMIF('6.gk_年级管理'!A:A,B37,'6.gk_年级管理'!B:B),"")</f>
        <v/>
      </c>
      <c r="M37" s="46">
        <f t="shared" si="1"/>
        <v>11243.988515364259</v>
      </c>
      <c r="N37" s="46">
        <f t="shared" si="2"/>
        <v>11243.988515364259</v>
      </c>
      <c r="O37" s="46">
        <f t="shared" si="3"/>
        <v>3373.1965546092774</v>
      </c>
      <c r="P37" s="90" t="s">
        <v>261</v>
      </c>
    </row>
    <row r="38" spans="1:16" x14ac:dyDescent="0.15">
      <c r="A38" s="10">
        <v>30</v>
      </c>
      <c r="B38" s="10" t="s">
        <v>126</v>
      </c>
      <c r="C38" s="43" t="str">
        <f>IF(SUMIF(高一质量奖!A:A,B38,高一质量奖!B:B)&gt;0,SUMIF(高一质量奖!A:A,B38,高一质量奖!B:B),"")</f>
        <v/>
      </c>
      <c r="D38" s="43" t="str">
        <f>IF(SUMIF(高二质量和进步奖!A:A,B38,高二质量和进步奖!D:D)&gt;0,SUMIF(高二质量和进步奖!A:A,B38,高二质量和进步奖!D:D),"")</f>
        <v/>
      </c>
      <c r="E38" s="43">
        <f>IF(SUMIF(高三质量奖!A:A,B38,高三质量奖!C:C)&gt;0,SUMIF(高三质量奖!A:A,B38,高三质量奖!C:C),"")</f>
        <v>1000</v>
      </c>
      <c r="F38" s="43">
        <f t="shared" si="0"/>
        <v>1000</v>
      </c>
      <c r="G38" s="44">
        <f>IF(SUMIFS('1.gk_工作量'!$M$4:$M$76,'1.gk_工作量'!$B$4:$B$76,B38)&gt;0,SUMIFS('1.gk_工作量'!$M$4:$M$76,'1.gk_工作量'!$B$4:$B$76,B38),"")</f>
        <v>13449.424059718633</v>
      </c>
      <c r="H38" s="45">
        <f>IF(SUMIFS('2.gk_过程评价'!$C:$C,'2.gk_过程评价'!$A:$A,B38)&gt;0,SUMIFS('2.gk_过程评价'!$C:$C,'2.gk_过程评价'!$A:$A,B38),"")</f>
        <v>10644.588213185945</v>
      </c>
      <c r="I38" s="44">
        <f>IF(SUMIF('3.gk_上线质量'!B:B,B38,'3.gk_上线质量'!D:D)&lt;&gt;0,SUMIF('3.gk_上线质量'!B:B,B38,'3.gk_上线质量'!D:D),"")</f>
        <v>11924.348713069419</v>
      </c>
      <c r="J38" s="44">
        <f>IF(SUMIFS('3.gk_上线质量'!$F$3:$F$62,'3.gk_上线质量'!$B$3:$B$62,B38)&lt;&gt;0,SUMIFS('3.gk_上线质量'!$F$3:$F$62,'3.gk_上线质量'!$B$3:$B$62,B38),"")</f>
        <v>4957.5052164585077</v>
      </c>
      <c r="K38" s="44">
        <f>IF(SUMIFS('4.gk_艺体质量'!$F$4:$F$53,'4.gk_艺体质量'!$A$4:$A$53,B38)&gt;0,SUMIFS('4.gk_艺体质量'!$F$4:$F$53,'4.gk_艺体质量'!$A$4:$A$53,B38),"")</f>
        <v>1238.5142897278315</v>
      </c>
      <c r="L38" s="44">
        <f>IF(SUMIF('6.gk_年级管理'!A:A,B38,'6.gk_年级管理'!B:B)&gt;0,SUMIF('6.gk_年级管理'!A:A,B38,'6.gk_年级管理'!B:B),"")</f>
        <v>579.94444675892203</v>
      </c>
      <c r="M38" s="46">
        <f t="shared" si="1"/>
        <v>42794.324938919257</v>
      </c>
      <c r="N38" s="46">
        <f t="shared" si="2"/>
        <v>43794.324938919257</v>
      </c>
      <c r="O38" s="46">
        <f t="shared" si="3"/>
        <v>43794.324938919257</v>
      </c>
      <c r="P38" s="90"/>
    </row>
    <row r="39" spans="1:16" x14ac:dyDescent="0.15">
      <c r="A39" s="42">
        <v>31</v>
      </c>
      <c r="B39" s="10" t="s">
        <v>244</v>
      </c>
      <c r="C39" s="43">
        <f>IF(SUMIF(高一质量奖!A:A,B39,高一质量奖!B:B)&gt;0,SUMIF(高一质量奖!A:A,B39,高一质量奖!B:B),"")</f>
        <v>6142.115501110311</v>
      </c>
      <c r="D39" s="43" t="str">
        <f>IF(SUMIF(高二质量和进步奖!A:A,B39,高二质量和进步奖!D:D)&gt;0,SUMIF(高二质量和进步奖!A:A,B39,高二质量和进步奖!D:D),"")</f>
        <v/>
      </c>
      <c r="E39" s="43" t="str">
        <f>IF(SUMIF(高三质量奖!A:A,B39,高三质量奖!C:C)&gt;0,SUMIF(高三质量奖!A:A,B39,高三质量奖!C:C),"")</f>
        <v/>
      </c>
      <c r="F39" s="43">
        <f t="shared" si="0"/>
        <v>6142.115501110311</v>
      </c>
      <c r="G39" s="44" t="str">
        <f>IF(SUMIFS('1.gk_工作量'!$M$4:$M$76,'1.gk_工作量'!$B$4:$B$76,B39)&gt;0,SUMIFS('1.gk_工作量'!$M$4:$M$76,'1.gk_工作量'!$B$4:$B$76,B39),"")</f>
        <v/>
      </c>
      <c r="H39" s="45" t="str">
        <f>IF(SUMIFS('2.gk_过程评价'!$C:$C,'2.gk_过程评价'!$A:$A,B39)&gt;0,SUMIFS('2.gk_过程评价'!$C:$C,'2.gk_过程评价'!$A:$A,B39),"")</f>
        <v/>
      </c>
      <c r="I39" s="44" t="str">
        <f>IF(SUMIF('3.gk_上线质量'!B:B,B39,'3.gk_上线质量'!D:D)&lt;&gt;0,SUMIF('3.gk_上线质量'!B:B,B39,'3.gk_上线质量'!D:D),"")</f>
        <v/>
      </c>
      <c r="J39" s="44" t="str">
        <f>IF(SUMIFS('3.gk_上线质量'!$F$3:$F$62,'3.gk_上线质量'!$B$3:$B$62,B39)&lt;&gt;0,SUMIFS('3.gk_上线质量'!$F$3:$F$62,'3.gk_上线质量'!$B$3:$B$62,B39),"")</f>
        <v/>
      </c>
      <c r="K39" s="44" t="str">
        <f>IF(SUMIFS('4.gk_艺体质量'!$F$4:$F$53,'4.gk_艺体质量'!$A$4:$A$53,B39)&gt;0,SUMIFS('4.gk_艺体质量'!$F$4:$F$53,'4.gk_艺体质量'!$A$4:$A$53,B39),"")</f>
        <v/>
      </c>
      <c r="L39" s="44" t="str">
        <f>IF(SUMIF('6.gk_年级管理'!A:A,B39,'6.gk_年级管理'!B:B)&gt;0,SUMIF('6.gk_年级管理'!A:A,B39,'6.gk_年级管理'!B:B),"")</f>
        <v/>
      </c>
      <c r="M39" s="46">
        <f t="shared" si="1"/>
        <v>0</v>
      </c>
      <c r="N39" s="46">
        <f t="shared" si="2"/>
        <v>6142.115501110311</v>
      </c>
      <c r="O39" s="46">
        <f t="shared" si="3"/>
        <v>6142.115501110311</v>
      </c>
      <c r="P39" s="90"/>
    </row>
    <row r="40" spans="1:16" x14ac:dyDescent="0.15">
      <c r="A40" s="10">
        <v>32</v>
      </c>
      <c r="B40" s="10" t="s">
        <v>127</v>
      </c>
      <c r="C40" s="43" t="str">
        <f>IF(SUMIF(高一质量奖!A:A,B40,高一质量奖!B:B)&gt;0,SUMIF(高一质量奖!A:A,B40,高一质量奖!B:B),"")</f>
        <v/>
      </c>
      <c r="D40" s="43" t="str">
        <f>IF(SUMIF(高二质量和进步奖!A:A,B40,高二质量和进步奖!D:D)&gt;0,SUMIF(高二质量和进步奖!A:A,B40,高二质量和进步奖!D:D),"")</f>
        <v/>
      </c>
      <c r="E40" s="43">
        <f>IF(SUMIF(高三质量奖!A:A,B40,高三质量奖!C:C)&gt;0,SUMIF(高三质量奖!A:A,B40,高三质量奖!C:C),"")</f>
        <v>2140</v>
      </c>
      <c r="F40" s="43">
        <f t="shared" si="0"/>
        <v>2140</v>
      </c>
      <c r="G40" s="44">
        <f>IF(SUMIFS('1.gk_工作量'!$M$4:$M$76,'1.gk_工作量'!$B$4:$B$76,B40)&gt;0,SUMIFS('1.gk_工作量'!$M$4:$M$76,'1.gk_工作量'!$B$4:$B$76,B40),"")</f>
        <v>15320.553983293001</v>
      </c>
      <c r="H40" s="45">
        <f>IF(SUMIFS('2.gk_过程评价'!$C:$C,'2.gk_过程评价'!$A:$A,B40)&gt;0,SUMIFS('2.gk_过程评价'!$C:$C,'2.gk_过程评价'!$A:$A,B40),"")</f>
        <v>10216.283758056281</v>
      </c>
      <c r="I40" s="44">
        <f>IF(SUMIF('3.gk_上线质量'!B:B,B40,'3.gk_上线质量'!D:D)&lt;&gt;0,SUMIF('3.gk_上线质量'!B:B,B40,'3.gk_上线质量'!D:D),"")</f>
        <v>13336.563300467027</v>
      </c>
      <c r="J40" s="44">
        <f>IF(SUMIFS('3.gk_上线质量'!$F$3:$F$62,'3.gk_上线质量'!$B$3:$B$62,B40)&lt;&gt;0,SUMIFS('3.gk_上线质量'!$F$3:$F$62,'3.gk_上线质量'!$B$3:$B$62,B40),"")</f>
        <v>8060.4041648893672</v>
      </c>
      <c r="K40" s="44">
        <f>IF(SUMIFS('4.gk_艺体质量'!$F$4:$F$53,'4.gk_艺体质量'!$A$4:$A$53,B40)&gt;0,SUMIFS('4.gk_艺体质量'!$F$4:$F$53,'4.gk_艺体质量'!$A$4:$A$53,B40),"")</f>
        <v>389.90264676616914</v>
      </c>
      <c r="L40" s="44">
        <f>IF(SUMIF('6.gk_年级管理'!A:A,B40,'6.gk_年级管理'!B:B)&gt;0,SUMIF('6.gk_年级管理'!A:A,B40,'6.gk_年级管理'!B:B),"")</f>
        <v>1148.7217227967999</v>
      </c>
      <c r="M40" s="46">
        <f t="shared" si="1"/>
        <v>48472.429576268645</v>
      </c>
      <c r="N40" s="46">
        <f t="shared" si="2"/>
        <v>50612.429576268645</v>
      </c>
      <c r="O40" s="46">
        <f t="shared" si="3"/>
        <v>50612.429576268645</v>
      </c>
      <c r="P40" s="90"/>
    </row>
    <row r="41" spans="1:16" x14ac:dyDescent="0.15">
      <c r="A41" s="42">
        <v>33</v>
      </c>
      <c r="B41" s="10" t="s">
        <v>128</v>
      </c>
      <c r="C41" s="43" t="str">
        <f>IF(SUMIF(高一质量奖!A:A,B41,高一质量奖!B:B)&gt;0,SUMIF(高一质量奖!A:A,B41,高一质量奖!B:B),"")</f>
        <v/>
      </c>
      <c r="D41" s="43" t="str">
        <f>IF(SUMIF(高二质量和进步奖!A:A,B41,高二质量和进步奖!D:D)&gt;0,SUMIF(高二质量和进步奖!A:A,B41,高二质量和进步奖!D:D),"")</f>
        <v/>
      </c>
      <c r="E41" s="43">
        <f>IF(SUMIF(高三质量奖!A:A,B41,高三质量奖!C:C)&gt;0,SUMIF(高三质量奖!A:A,B41,高三质量奖!C:C),"")</f>
        <v>2934</v>
      </c>
      <c r="F41" s="43">
        <f t="shared" ref="F41:F72" si="4">SUM(C41:E41)</f>
        <v>2934</v>
      </c>
      <c r="G41" s="44">
        <f>IF(SUMIFS('1.gk_工作量'!$M$4:$M$76,'1.gk_工作量'!$B$4:$B$76,B41)&gt;0,SUMIFS('1.gk_工作量'!$M$4:$M$76,'1.gk_工作量'!$B$4:$B$76,B41),"")</f>
        <v>9742.4295968171937</v>
      </c>
      <c r="H41" s="45">
        <f>IF(SUMIFS('2.gk_过程评价'!$C:$C,'2.gk_过程评价'!$A:$A,B41)&gt;0,SUMIFS('2.gk_过程评价'!$C:$C,'2.gk_过程评价'!$A:$A,B41),"")</f>
        <v>10588.963246423878</v>
      </c>
      <c r="I41" s="44">
        <f>IF(SUMIF('3.gk_上线质量'!B:B,B41,'3.gk_上线质量'!D:D)&lt;&gt;0,SUMIF('3.gk_上线质量'!B:B,B41,'3.gk_上线质量'!D:D),"")</f>
        <v>8587.9153318042936</v>
      </c>
      <c r="J41" s="44">
        <f>IF(SUMIFS('3.gk_上线质量'!$F$3:$F$62,'3.gk_上线质量'!$B$3:$B$62,B41)&lt;&gt;0,SUMIFS('3.gk_上线质量'!$F$3:$F$62,'3.gk_上线质量'!$B$3:$B$62,B41),"")</f>
        <v>5754.0348315729434</v>
      </c>
      <c r="K41" s="44">
        <f>IF(SUMIFS('4.gk_艺体质量'!$F$4:$F$53,'4.gk_艺体质量'!$A$4:$A$53,B41)&gt;0,SUMIFS('4.gk_艺体质量'!$F$4:$F$53,'4.gk_艺体质量'!$A$4:$A$53,B41),"")</f>
        <v>6261.3777980684818</v>
      </c>
      <c r="L41" s="44" t="str">
        <f>IF(SUMIF('6.gk_年级管理'!A:A,B41,'6.gk_年级管理'!B:B)&gt;0,SUMIF('6.gk_年级管理'!A:A,B41,'6.gk_年级管理'!B:B),"")</f>
        <v/>
      </c>
      <c r="M41" s="46">
        <f t="shared" ref="M41:M72" si="5">SUM(G41:L41)</f>
        <v>40934.720804686789</v>
      </c>
      <c r="N41" s="46">
        <f t="shared" ref="N41:N72" si="6">F41+M41</f>
        <v>43868.720804686789</v>
      </c>
      <c r="O41" s="46">
        <f t="shared" si="3"/>
        <v>43868.720804686789</v>
      </c>
      <c r="P41" s="87"/>
    </row>
    <row r="42" spans="1:16" x14ac:dyDescent="0.15">
      <c r="A42" s="10">
        <v>34</v>
      </c>
      <c r="B42" s="10" t="s">
        <v>165</v>
      </c>
      <c r="C42" s="43">
        <f>IF(SUMIF(高一质量奖!A:A,B42,高一质量奖!B:B)&gt;0,SUMIF(高一质量奖!A:A,B42,高一质量奖!B:B),"")</f>
        <v>1154.4987914659341</v>
      </c>
      <c r="D42" s="43" t="str">
        <f>IF(SUMIF(高二质量和进步奖!A:A,B42,高二质量和进步奖!D:D)&gt;0,SUMIF(高二质量和进步奖!A:A,B42,高二质量和进步奖!D:D),"")</f>
        <v/>
      </c>
      <c r="E42" s="43" t="str">
        <f>IF(SUMIF(高三质量奖!A:A,B42,高三质量奖!C:C)&gt;0,SUMIF(高三质量奖!A:A,B42,高三质量奖!C:C),"")</f>
        <v/>
      </c>
      <c r="F42" s="43">
        <f t="shared" si="4"/>
        <v>1154.4987914659341</v>
      </c>
      <c r="G42" s="44" t="str">
        <f>IF(SUMIFS('1.gk_工作量'!$M$4:$M$76,'1.gk_工作量'!$B$4:$B$76,B42)&gt;0,SUMIFS('1.gk_工作量'!$M$4:$M$76,'1.gk_工作量'!$B$4:$B$76,B42),"")</f>
        <v/>
      </c>
      <c r="H42" s="45" t="str">
        <f>IF(SUMIFS('2.gk_过程评价'!$C:$C,'2.gk_过程评价'!$A:$A,B42)&gt;0,SUMIFS('2.gk_过程评价'!$C:$C,'2.gk_过程评价'!$A:$A,B42),"")</f>
        <v/>
      </c>
      <c r="I42" s="44" t="str">
        <f>IF(SUMIF('3.gk_上线质量'!B:B,B42,'3.gk_上线质量'!D:D)&lt;&gt;0,SUMIF('3.gk_上线质量'!B:B,B42,'3.gk_上线质量'!D:D),"")</f>
        <v/>
      </c>
      <c r="J42" s="44" t="str">
        <f>IF(SUMIFS('3.gk_上线质量'!$F$3:$F$62,'3.gk_上线质量'!$B$3:$B$62,B42)&lt;&gt;0,SUMIFS('3.gk_上线质量'!$F$3:$F$62,'3.gk_上线质量'!$B$3:$B$62,B42),"")</f>
        <v/>
      </c>
      <c r="K42" s="44" t="str">
        <f>IF(SUMIFS('4.gk_艺体质量'!$F$4:$F$53,'4.gk_艺体质量'!$A$4:$A$53,B42)&gt;0,SUMIFS('4.gk_艺体质量'!$F$4:$F$53,'4.gk_艺体质量'!$A$4:$A$53,B42),"")</f>
        <v/>
      </c>
      <c r="L42" s="44" t="str">
        <f>IF(SUMIF('6.gk_年级管理'!A:A,B42,'6.gk_年级管理'!B:B)&gt;0,SUMIF('6.gk_年级管理'!A:A,B42,'6.gk_年级管理'!B:B),"")</f>
        <v/>
      </c>
      <c r="M42" s="46">
        <f t="shared" si="5"/>
        <v>0</v>
      </c>
      <c r="N42" s="46">
        <f t="shared" si="6"/>
        <v>1154.4987914659341</v>
      </c>
      <c r="O42" s="46">
        <v>2000</v>
      </c>
      <c r="P42" s="87" t="s">
        <v>263</v>
      </c>
    </row>
    <row r="43" spans="1:16" x14ac:dyDescent="0.15">
      <c r="A43" s="42">
        <v>35</v>
      </c>
      <c r="B43" s="10" t="s">
        <v>185</v>
      </c>
      <c r="C43" s="43" t="str">
        <f>IF(SUMIF(高一质量奖!A:A,B43,高一质量奖!B:B)&gt;0,SUMIF(高一质量奖!A:A,B43,高一质量奖!B:B),"")</f>
        <v/>
      </c>
      <c r="D43" s="43">
        <f>IF(SUMIF(高二质量和进步奖!A:A,B43,高二质量和进步奖!D:D)&gt;0,SUMIF(高二质量和进步奖!A:A,B43,高二质量和进步奖!D:D),"")</f>
        <v>2272.0336457142857</v>
      </c>
      <c r="E43" s="43" t="str">
        <f>IF(SUMIF(高三质量奖!A:A,B43,高三质量奖!C:C)&gt;0,SUMIF(高三质量奖!A:A,B43,高三质量奖!C:C),"")</f>
        <v/>
      </c>
      <c r="F43" s="43">
        <f t="shared" si="4"/>
        <v>2272.0336457142857</v>
      </c>
      <c r="G43" s="44" t="str">
        <f>IF(SUMIFS('1.gk_工作量'!$M$4:$M$76,'1.gk_工作量'!$B$4:$B$76,B43)&gt;0,SUMIFS('1.gk_工作量'!$M$4:$M$76,'1.gk_工作量'!$B$4:$B$76,B43),"")</f>
        <v/>
      </c>
      <c r="H43" s="45" t="str">
        <f>IF(SUMIFS('2.gk_过程评价'!$C:$C,'2.gk_过程评价'!$A:$A,B43)&gt;0,SUMIFS('2.gk_过程评价'!$C:$C,'2.gk_过程评价'!$A:$A,B43),"")</f>
        <v/>
      </c>
      <c r="I43" s="44" t="str">
        <f>IF(SUMIF('3.gk_上线质量'!B:B,B43,'3.gk_上线质量'!D:D)&lt;&gt;0,SUMIF('3.gk_上线质量'!B:B,B43,'3.gk_上线质量'!D:D),"")</f>
        <v/>
      </c>
      <c r="J43" s="44" t="str">
        <f>IF(SUMIFS('3.gk_上线质量'!$F$3:$F$62,'3.gk_上线质量'!$B$3:$B$62,B43)&lt;&gt;0,SUMIFS('3.gk_上线质量'!$F$3:$F$62,'3.gk_上线质量'!$B$3:$B$62,B43),"")</f>
        <v/>
      </c>
      <c r="K43" s="44" t="str">
        <f>IF(SUMIFS('4.gk_艺体质量'!$F$4:$F$53,'4.gk_艺体质量'!$A$4:$A$53,B43)&gt;0,SUMIFS('4.gk_艺体质量'!$F$4:$F$53,'4.gk_艺体质量'!$A$4:$A$53,B43),"")</f>
        <v/>
      </c>
      <c r="L43" s="44" t="str">
        <f>IF(SUMIF('6.gk_年级管理'!A:A,B43,'6.gk_年级管理'!B:B)&gt;0,SUMIF('6.gk_年级管理'!A:A,B43,'6.gk_年级管理'!B:B),"")</f>
        <v/>
      </c>
      <c r="M43" s="46">
        <f t="shared" si="5"/>
        <v>0</v>
      </c>
      <c r="N43" s="46">
        <f t="shared" si="6"/>
        <v>2272.0336457142857</v>
      </c>
      <c r="O43" s="46">
        <f t="shared" ref="O43:O48" si="7">IF(P43="辞职发0.3",N43*0.3,N43)</f>
        <v>2272.0336457142857</v>
      </c>
      <c r="P43" s="87"/>
    </row>
    <row r="44" spans="1:16" x14ac:dyDescent="0.15">
      <c r="A44" s="10">
        <v>36</v>
      </c>
      <c r="B44" s="10" t="s">
        <v>115</v>
      </c>
      <c r="C44" s="43" t="str">
        <f>IF(SUMIF(高一质量奖!A:A,B44,高一质量奖!B:B)&gt;0,SUMIF(高一质量奖!A:A,B44,高一质量奖!B:B),"")</f>
        <v/>
      </c>
      <c r="D44" s="43">
        <f>IF(SUMIF(高二质量和进步奖!A:A,B44,高二质量和进步奖!D:D)&gt;0,SUMIF(高二质量和进步奖!A:A,B44,高二质量和进步奖!D:D),"")</f>
        <v>9791.2570698525597</v>
      </c>
      <c r="E44" s="43" t="str">
        <f>IF(SUMIF(高三质量奖!A:A,B44,高三质量奖!C:C)&gt;0,SUMIF(高三质量奖!A:A,B44,高三质量奖!C:C),"")</f>
        <v/>
      </c>
      <c r="F44" s="43">
        <f t="shared" si="4"/>
        <v>9791.2570698525597</v>
      </c>
      <c r="G44" s="44" t="str">
        <f>IF(SUMIFS('1.gk_工作量'!$M$4:$M$76,'1.gk_工作量'!$B$4:$B$76,B44)&gt;0,SUMIFS('1.gk_工作量'!$M$4:$M$76,'1.gk_工作量'!$B$4:$B$76,B44),"")</f>
        <v/>
      </c>
      <c r="H44" s="45" t="str">
        <f>IF(SUMIFS('2.gk_过程评价'!$C:$C,'2.gk_过程评价'!$A:$A,B44)&gt;0,SUMIFS('2.gk_过程评价'!$C:$C,'2.gk_过程评价'!$A:$A,B44),"")</f>
        <v/>
      </c>
      <c r="I44" s="44" t="str">
        <f>IF(SUMIF('3.gk_上线质量'!B:B,B44,'3.gk_上线质量'!D:D)&lt;&gt;0,SUMIF('3.gk_上线质量'!B:B,B44,'3.gk_上线质量'!D:D),"")</f>
        <v/>
      </c>
      <c r="J44" s="44" t="str">
        <f>IF(SUMIFS('3.gk_上线质量'!$F$3:$F$62,'3.gk_上线质量'!$B$3:$B$62,B44)&lt;&gt;0,SUMIFS('3.gk_上线质量'!$F$3:$F$62,'3.gk_上线质量'!$B$3:$B$62,B44),"")</f>
        <v/>
      </c>
      <c r="K44" s="44" t="str">
        <f>IF(SUMIFS('4.gk_艺体质量'!$F$4:$F$53,'4.gk_艺体质量'!$A$4:$A$53,B44)&gt;0,SUMIFS('4.gk_艺体质量'!$F$4:$F$53,'4.gk_艺体质量'!$A$4:$A$53,B44),"")</f>
        <v/>
      </c>
      <c r="L44" s="44" t="str">
        <f>IF(SUMIF('6.gk_年级管理'!A:A,B44,'6.gk_年级管理'!B:B)&gt;0,SUMIF('6.gk_年级管理'!A:A,B44,'6.gk_年级管理'!B:B),"")</f>
        <v/>
      </c>
      <c r="M44" s="46">
        <f t="shared" si="5"/>
        <v>0</v>
      </c>
      <c r="N44" s="46">
        <f t="shared" si="6"/>
        <v>9791.2570698525597</v>
      </c>
      <c r="O44" s="46">
        <f t="shared" si="7"/>
        <v>9791.2570698525597</v>
      </c>
      <c r="P44" s="90"/>
    </row>
    <row r="45" spans="1:16" x14ac:dyDescent="0.2">
      <c r="A45" s="42">
        <v>37</v>
      </c>
      <c r="B45" s="30" t="s">
        <v>129</v>
      </c>
      <c r="C45" s="43" t="str">
        <f>IF(SUMIF(高一质量奖!A:A,B45,高一质量奖!B:B)&gt;0,SUMIF(高一质量奖!A:A,B45,高一质量奖!B:B),"")</f>
        <v/>
      </c>
      <c r="D45" s="43" t="str">
        <f>IF(SUMIF(高二质量和进步奖!A:A,B45,高二质量和进步奖!D:D)&gt;0,SUMIF(高二质量和进步奖!A:A,B45,高二质量和进步奖!D:D),"")</f>
        <v/>
      </c>
      <c r="E45" s="43">
        <f>IF(SUMIF(高三质量奖!A:A,B45,高三质量奖!C:C)&gt;0,SUMIF(高三质量奖!A:A,B45,高三质量奖!C:C),"")</f>
        <v>2057</v>
      </c>
      <c r="F45" s="43">
        <f t="shared" si="4"/>
        <v>2057</v>
      </c>
      <c r="G45" s="44">
        <f>IF(SUMIFS('1.gk_工作量'!$M$4:$M$76,'1.gk_工作量'!$B$4:$B$76,B45)&gt;0,SUMIFS('1.gk_工作量'!$M$4:$M$76,'1.gk_工作量'!$B$4:$B$76,B45),"")</f>
        <v>11044.170679354142</v>
      </c>
      <c r="H45" s="45">
        <f>IF(SUMIFS('2.gk_过程评价'!$C:$C,'2.gk_过程评价'!$A:$A,B45)&gt;0,SUMIFS('2.gk_过程评价'!$C:$C,'2.gk_过程评价'!$A:$A,B45),"")</f>
        <v>10598.251263518137</v>
      </c>
      <c r="I45" s="44">
        <f>IF(SUMIF('3.gk_上线质量'!B:B,B45,'3.gk_上线质量'!D:D)&lt;&gt;0,SUMIF('3.gk_上线质量'!B:B,B45,'3.gk_上线质量'!D:D),"")</f>
        <v>10564.098731701592</v>
      </c>
      <c r="J45" s="44">
        <f>IF(SUMIFS('3.gk_上线质量'!$F$3:$F$62,'3.gk_上线质量'!$B$3:$B$62,B45)&lt;&gt;0,SUMIFS('3.gk_上线质量'!$F$3:$F$62,'3.gk_上线质量'!$B$3:$B$62,B45),"")</f>
        <v>7061.7700205667934</v>
      </c>
      <c r="K45" s="44">
        <f>IF(SUMIFS('4.gk_艺体质量'!$F$4:$F$53,'4.gk_艺体质量'!$A$4:$A$53,B45)&gt;0,SUMIFS('4.gk_艺体质量'!$F$4:$F$53,'4.gk_艺体质量'!$A$4:$A$53,B45),"")</f>
        <v>68.806349429323973</v>
      </c>
      <c r="L45" s="44">
        <f>IF(SUMIF('6.gk_年级管理'!A:A,B45,'6.gk_年级管理'!B:B)&gt;0,SUMIF('6.gk_年级管理'!A:A,B45,'6.gk_年级管理'!B:B),"")</f>
        <v>1344</v>
      </c>
      <c r="M45" s="46">
        <f t="shared" si="5"/>
        <v>40681.097044569986</v>
      </c>
      <c r="N45" s="46">
        <f t="shared" si="6"/>
        <v>42738.097044569986</v>
      </c>
      <c r="O45" s="46">
        <f t="shared" si="7"/>
        <v>42738.097044569986</v>
      </c>
      <c r="P45" s="90"/>
    </row>
    <row r="46" spans="1:16" x14ac:dyDescent="0.15">
      <c r="A46" s="10">
        <v>38</v>
      </c>
      <c r="B46" s="10" t="s">
        <v>239</v>
      </c>
      <c r="C46" s="43">
        <f>IF(SUMIF(高一质量奖!A:A,B46,高一质量奖!B:B)&gt;0,SUMIF(高一质量奖!A:A,B46,高一质量奖!B:B),"")</f>
        <v>3321.7319037913658</v>
      </c>
      <c r="D46" s="43" t="str">
        <f>IF(SUMIF(高二质量和进步奖!A:A,B46,高二质量和进步奖!D:D)&gt;0,SUMIF(高二质量和进步奖!A:A,B46,高二质量和进步奖!D:D),"")</f>
        <v/>
      </c>
      <c r="E46" s="43" t="str">
        <f>IF(SUMIF(高三质量奖!A:A,B46,高三质量奖!C:C)&gt;0,SUMIF(高三质量奖!A:A,B46,高三质量奖!C:C),"")</f>
        <v/>
      </c>
      <c r="F46" s="43">
        <f t="shared" si="4"/>
        <v>3321.7319037913658</v>
      </c>
      <c r="G46" s="44" t="str">
        <f>IF(SUMIFS('1.gk_工作量'!$M$4:$M$76,'1.gk_工作量'!$B$4:$B$76,B46)&gt;0,SUMIFS('1.gk_工作量'!$M$4:$M$76,'1.gk_工作量'!$B$4:$B$76,B46),"")</f>
        <v/>
      </c>
      <c r="H46" s="45" t="str">
        <f>IF(SUMIFS('2.gk_过程评价'!$C:$C,'2.gk_过程评价'!$A:$A,B46)&gt;0,SUMIFS('2.gk_过程评价'!$C:$C,'2.gk_过程评价'!$A:$A,B46),"")</f>
        <v/>
      </c>
      <c r="I46" s="44" t="str">
        <f>IF(SUMIF('3.gk_上线质量'!B:B,B46,'3.gk_上线质量'!D:D)&lt;&gt;0,SUMIF('3.gk_上线质量'!B:B,B46,'3.gk_上线质量'!D:D),"")</f>
        <v/>
      </c>
      <c r="J46" s="44" t="str">
        <f>IF(SUMIFS('3.gk_上线质量'!$F$3:$F$62,'3.gk_上线质量'!$B$3:$B$62,B46)&lt;&gt;0,SUMIFS('3.gk_上线质量'!$F$3:$F$62,'3.gk_上线质量'!$B$3:$B$62,B46),"")</f>
        <v/>
      </c>
      <c r="K46" s="44" t="str">
        <f>IF(SUMIFS('4.gk_艺体质量'!$F$4:$F$53,'4.gk_艺体质量'!$A$4:$A$53,B46)&gt;0,SUMIFS('4.gk_艺体质量'!$F$4:$F$53,'4.gk_艺体质量'!$A$4:$A$53,B46),"")</f>
        <v/>
      </c>
      <c r="L46" s="44" t="str">
        <f>IF(SUMIF('6.gk_年级管理'!A:A,B46,'6.gk_年级管理'!B:B)&gt;0,SUMIF('6.gk_年级管理'!A:A,B46,'6.gk_年级管理'!B:B),"")</f>
        <v/>
      </c>
      <c r="M46" s="46">
        <f t="shared" si="5"/>
        <v>0</v>
      </c>
      <c r="N46" s="46">
        <f t="shared" si="6"/>
        <v>3321.7319037913658</v>
      </c>
      <c r="O46" s="46">
        <f t="shared" si="7"/>
        <v>996.51957113740968</v>
      </c>
      <c r="P46" s="90" t="s">
        <v>261</v>
      </c>
    </row>
    <row r="47" spans="1:16" x14ac:dyDescent="0.15">
      <c r="A47" s="42">
        <v>39</v>
      </c>
      <c r="B47" s="10" t="s">
        <v>161</v>
      </c>
      <c r="C47" s="43">
        <f>IF(SUMIF(高一质量奖!A:A,B47,高一质量奖!B:B)&gt;0,SUMIF(高一质量奖!A:A,B47,高一质量奖!B:B),"")</f>
        <v>3926.2548891273755</v>
      </c>
      <c r="D47" s="43" t="str">
        <f>IF(SUMIF(高二质量和进步奖!A:A,B47,高二质量和进步奖!D:D)&gt;0,SUMIF(高二质量和进步奖!A:A,B47,高二质量和进步奖!D:D),"")</f>
        <v/>
      </c>
      <c r="E47" s="43" t="str">
        <f>IF(SUMIF(高三质量奖!A:A,B47,高三质量奖!C:C)&gt;0,SUMIF(高三质量奖!A:A,B47,高三质量奖!C:C),"")</f>
        <v/>
      </c>
      <c r="F47" s="43">
        <f t="shared" si="4"/>
        <v>3926.2548891273755</v>
      </c>
      <c r="G47" s="44" t="str">
        <f>IF(SUMIFS('1.gk_工作量'!$M$4:$M$76,'1.gk_工作量'!$B$4:$B$76,B47)&gt;0,SUMIFS('1.gk_工作量'!$M$4:$M$76,'1.gk_工作量'!$B$4:$B$76,B47),"")</f>
        <v/>
      </c>
      <c r="H47" s="45" t="str">
        <f>IF(SUMIFS('2.gk_过程评价'!$C:$C,'2.gk_过程评价'!$A:$A,B47)&gt;0,SUMIFS('2.gk_过程评价'!$C:$C,'2.gk_过程评价'!$A:$A,B47),"")</f>
        <v/>
      </c>
      <c r="I47" s="44" t="str">
        <f>IF(SUMIF('3.gk_上线质量'!B:B,B47,'3.gk_上线质量'!D:D)&lt;&gt;0,SUMIF('3.gk_上线质量'!B:B,B47,'3.gk_上线质量'!D:D),"")</f>
        <v/>
      </c>
      <c r="J47" s="44" t="str">
        <f>IF(SUMIFS('3.gk_上线质量'!$F$3:$F$62,'3.gk_上线质量'!$B$3:$B$62,B47)&lt;&gt;0,SUMIFS('3.gk_上线质量'!$F$3:$F$62,'3.gk_上线质量'!$B$3:$B$62,B47),"")</f>
        <v/>
      </c>
      <c r="K47" s="44" t="str">
        <f>IF(SUMIFS('4.gk_艺体质量'!$F$4:$F$53,'4.gk_艺体质量'!$A$4:$A$53,B47)&gt;0,SUMIFS('4.gk_艺体质量'!$F$4:$F$53,'4.gk_艺体质量'!$A$4:$A$53,B47),"")</f>
        <v/>
      </c>
      <c r="L47" s="44" t="str">
        <f>IF(SUMIF('6.gk_年级管理'!A:A,B47,'6.gk_年级管理'!B:B)&gt;0,SUMIF('6.gk_年级管理'!A:A,B47,'6.gk_年级管理'!B:B),"")</f>
        <v/>
      </c>
      <c r="M47" s="46">
        <f t="shared" si="5"/>
        <v>0</v>
      </c>
      <c r="N47" s="46">
        <f t="shared" si="6"/>
        <v>3926.2548891273755</v>
      </c>
      <c r="O47" s="46">
        <f t="shared" si="7"/>
        <v>3926.2548891273755</v>
      </c>
      <c r="P47" s="90"/>
    </row>
    <row r="48" spans="1:16" x14ac:dyDescent="0.15">
      <c r="A48" s="10">
        <v>40</v>
      </c>
      <c r="B48" s="10" t="s">
        <v>179</v>
      </c>
      <c r="C48" s="43" t="str">
        <f>IF(SUMIF(高一质量奖!A:A,B48,高一质量奖!B:B)&gt;0,SUMIF(高一质量奖!A:A,B48,高一质量奖!B:B),"")</f>
        <v/>
      </c>
      <c r="D48" s="43">
        <f>IF(SUMIF(高二质量和进步奖!A:A,B48,高二质量和进步奖!D:D)&gt;0,SUMIF(高二质量和进步奖!A:A,B48,高二质量和进步奖!D:D),"")</f>
        <v>12369.383176985597</v>
      </c>
      <c r="E48" s="43" t="str">
        <f>IF(SUMIF(高三质量奖!A:A,B48,高三质量奖!C:C)&gt;0,SUMIF(高三质量奖!A:A,B48,高三质量奖!C:C),"")</f>
        <v/>
      </c>
      <c r="F48" s="43">
        <f t="shared" si="4"/>
        <v>12369.383176985597</v>
      </c>
      <c r="G48" s="44">
        <f>IF(SUMIFS('1.gk_工作量'!$M$4:$M$76,'1.gk_工作量'!$B$4:$B$76,B48)&gt;0,SUMIFS('1.gk_工作量'!$M$4:$M$76,'1.gk_工作量'!$B$4:$B$76,B48),"")</f>
        <v>901.33333333333326</v>
      </c>
      <c r="H48" s="45">
        <f>IF(SUMIFS('2.gk_过程评价'!$C:$C,'2.gk_过程评价'!$A:$A,B48)&gt;0,SUMIFS('2.gk_过程评价'!$C:$C,'2.gk_过程评价'!$A:$A,B48),"")</f>
        <v>1719.2872508102903</v>
      </c>
      <c r="I48" s="44">
        <f>IF(SUMIF('3.gk_上线质量'!B:B,B48,'3.gk_上线质量'!D:D)&lt;&gt;0,SUMIF('3.gk_上线质量'!B:B,B48,'3.gk_上线质量'!D:D),"")</f>
        <v>-18.340449186981928</v>
      </c>
      <c r="J48" s="44">
        <f>IF(SUMIFS('3.gk_上线质量'!$F$3:$F$62,'3.gk_上线质量'!$B$3:$B$62,B48)&lt;&gt;0,SUMIFS('3.gk_上线质量'!$F$3:$F$62,'3.gk_上线质量'!$B$3:$B$62,B48),"")</f>
        <v>124.82926804032209</v>
      </c>
      <c r="K48" s="44">
        <f>IF(SUMIFS('4.gk_艺体质量'!$F$4:$F$53,'4.gk_艺体质量'!$A$4:$A$53,B48)&gt;0,SUMIFS('4.gk_艺体质量'!$F$4:$F$53,'4.gk_艺体质量'!$A$4:$A$53,B48),"")</f>
        <v>516.0476207199298</v>
      </c>
      <c r="L48" s="44" t="str">
        <f>IF(SUMIF('6.gk_年级管理'!A:A,B48,'6.gk_年级管理'!B:B)&gt;0,SUMIF('6.gk_年级管理'!A:A,B48,'6.gk_年级管理'!B:B),"")</f>
        <v/>
      </c>
      <c r="M48" s="46">
        <f t="shared" si="5"/>
        <v>3243.1570237168935</v>
      </c>
      <c r="N48" s="46">
        <f t="shared" si="6"/>
        <v>15612.54020070249</v>
      </c>
      <c r="O48" s="46">
        <f t="shared" si="7"/>
        <v>15612.54020070249</v>
      </c>
      <c r="P48" s="87"/>
    </row>
    <row r="49" spans="1:16" ht="22.5" x14ac:dyDescent="0.15">
      <c r="A49" s="42">
        <v>41</v>
      </c>
      <c r="B49" s="10" t="s">
        <v>269</v>
      </c>
      <c r="C49" s="43" t="str">
        <f>IF(SUMIF(高一质量奖!A:A,B49,高一质量奖!B:B)&gt;0,SUMIF(高一质量奖!A:A,B49,高一质量奖!B:B),"")</f>
        <v/>
      </c>
      <c r="D49" s="43" t="str">
        <f>IF(SUMIF(高二质量和进步奖!A:A,B49,高二质量和进步奖!D:D)&gt;0,SUMIF(高二质量和进步奖!A:A,B49,高二质量和进步奖!D:D),"")</f>
        <v/>
      </c>
      <c r="E49" s="43" t="str">
        <f>IF(SUMIF(高三质量奖!A:A,B49,高三质量奖!C:C)&gt;0,SUMIF(高三质量奖!A:A,B49,高三质量奖!C:C),"")</f>
        <v/>
      </c>
      <c r="F49" s="43">
        <f t="shared" si="4"/>
        <v>0</v>
      </c>
      <c r="G49" s="44" t="str">
        <f>IF(SUMIFS('1.gk_工作量'!$M$4:$M$76,'1.gk_工作量'!$B$4:$B$76,B49)&gt;0,SUMIFS('1.gk_工作量'!$M$4:$M$76,'1.gk_工作量'!$B$4:$B$76,B49),"")</f>
        <v/>
      </c>
      <c r="H49" s="45" t="str">
        <f>IF(SUMIFS('2.gk_过程评价'!$C:$C,'2.gk_过程评价'!$A:$A,B49)&gt;0,SUMIFS('2.gk_过程评价'!$C:$C,'2.gk_过程评价'!$A:$A,B49),"")</f>
        <v/>
      </c>
      <c r="I49" s="44" t="str">
        <f>IF(SUMIF('3.gk_上线质量'!B:B,B49,'3.gk_上线质量'!D:D)&lt;&gt;0,SUMIF('3.gk_上线质量'!B:B,B49,'3.gk_上线质量'!D:D),"")</f>
        <v/>
      </c>
      <c r="J49" s="44" t="str">
        <f>IF(SUMIFS('3.gk_上线质量'!$F$3:$F$62,'3.gk_上线质量'!$B$3:$B$62,B49)&lt;&gt;0,SUMIFS('3.gk_上线质量'!$F$3:$F$62,'3.gk_上线质量'!$B$3:$B$62,B49),"")</f>
        <v/>
      </c>
      <c r="K49" s="44" t="str">
        <f>IF(SUMIFS('4.gk_艺体质量'!$F$4:$F$53,'4.gk_艺体质量'!$A$4:$A$53,B49)&gt;0,SUMIFS('4.gk_艺体质量'!$F$4:$F$53,'4.gk_艺体质量'!$A$4:$A$53,B49),"")</f>
        <v/>
      </c>
      <c r="L49" s="44" t="str">
        <f>IF(SUMIF('6.gk_年级管理'!A:A,B49,'6.gk_年级管理'!B:B)&gt;0,SUMIF('6.gk_年级管理'!A:A,B49,'6.gk_年级管理'!B:B),"")</f>
        <v/>
      </c>
      <c r="M49" s="46">
        <f t="shared" si="5"/>
        <v>0</v>
      </c>
      <c r="N49" s="46">
        <f t="shared" si="6"/>
        <v>0</v>
      </c>
      <c r="O49" s="46">
        <v>1000</v>
      </c>
      <c r="P49" s="91" t="s">
        <v>285</v>
      </c>
    </row>
    <row r="50" spans="1:16" x14ac:dyDescent="0.15">
      <c r="A50" s="10">
        <v>42</v>
      </c>
      <c r="B50" s="10" t="s">
        <v>109</v>
      </c>
      <c r="C50" s="43">
        <f>IF(SUMIF(高一质量奖!A:A,B50,高一质量奖!B:B)&gt;0,SUMIF(高一质量奖!A:A,B50,高一质量奖!B:B),"")</f>
        <v>1616.9836739443856</v>
      </c>
      <c r="D50" s="43" t="str">
        <f>IF(SUMIF(高二质量和进步奖!A:A,B50,高二质量和进步奖!D:D)&gt;0,SUMIF(高二质量和进步奖!A:A,B50,高二质量和进步奖!D:D),"")</f>
        <v/>
      </c>
      <c r="E50" s="43" t="str">
        <f>IF(SUMIF(高三质量奖!A:A,B50,高三质量奖!C:C)&gt;0,SUMIF(高三质量奖!A:A,B50,高三质量奖!C:C),"")</f>
        <v/>
      </c>
      <c r="F50" s="43">
        <f t="shared" si="4"/>
        <v>1616.9836739443856</v>
      </c>
      <c r="G50" s="44" t="str">
        <f>IF(SUMIFS('1.gk_工作量'!$M$4:$M$76,'1.gk_工作量'!$B$4:$B$76,B50)&gt;0,SUMIFS('1.gk_工作量'!$M$4:$M$76,'1.gk_工作量'!$B$4:$B$76,B50),"")</f>
        <v/>
      </c>
      <c r="H50" s="45" t="str">
        <f>IF(SUMIFS('2.gk_过程评价'!$C:$C,'2.gk_过程评价'!$A:$A,B50)&gt;0,SUMIFS('2.gk_过程评价'!$C:$C,'2.gk_过程评价'!$A:$A,B50),"")</f>
        <v/>
      </c>
      <c r="I50" s="44" t="str">
        <f>IF(SUMIF('3.gk_上线质量'!B:B,B50,'3.gk_上线质量'!D:D)&lt;&gt;0,SUMIF('3.gk_上线质量'!B:B,B50,'3.gk_上线质量'!D:D),"")</f>
        <v/>
      </c>
      <c r="J50" s="44" t="str">
        <f>IF(SUMIFS('3.gk_上线质量'!$F$3:$F$62,'3.gk_上线质量'!$B$3:$B$62,B50)&lt;&gt;0,SUMIFS('3.gk_上线质量'!$F$3:$F$62,'3.gk_上线质量'!$B$3:$B$62,B50),"")</f>
        <v/>
      </c>
      <c r="K50" s="44" t="str">
        <f>IF(SUMIFS('4.gk_艺体质量'!$F$4:$F$53,'4.gk_艺体质量'!$A$4:$A$53,B50)&gt;0,SUMIFS('4.gk_艺体质量'!$F$4:$F$53,'4.gk_艺体质量'!$A$4:$A$53,B50),"")</f>
        <v/>
      </c>
      <c r="L50" s="44" t="str">
        <f>IF(SUMIF('6.gk_年级管理'!A:A,B50,'6.gk_年级管理'!B:B)&gt;0,SUMIF('6.gk_年级管理'!A:A,B50,'6.gk_年级管理'!B:B),"")</f>
        <v/>
      </c>
      <c r="M50" s="46">
        <f t="shared" si="5"/>
        <v>0</v>
      </c>
      <c r="N50" s="46">
        <f t="shared" si="6"/>
        <v>1616.9836739443856</v>
      </c>
      <c r="O50" s="46">
        <v>2000</v>
      </c>
      <c r="P50" s="90" t="s">
        <v>263</v>
      </c>
    </row>
    <row r="51" spans="1:16" x14ac:dyDescent="0.15">
      <c r="A51" s="42">
        <v>43</v>
      </c>
      <c r="B51" s="10" t="s">
        <v>270</v>
      </c>
      <c r="C51" s="43" t="str">
        <f>IF(SUMIF(高一质量奖!A:A,B51,高一质量奖!B:B)&gt;0,SUMIF(高一质量奖!A:A,B51,高一质量奖!B:B),"")</f>
        <v/>
      </c>
      <c r="D51" s="43" t="str">
        <f>IF(SUMIF(高二质量和进步奖!A:A,B51,高二质量和进步奖!D:D)&gt;0,SUMIF(高二质量和进步奖!A:A,B51,高二质量和进步奖!D:D),"")</f>
        <v/>
      </c>
      <c r="E51" s="43" t="str">
        <f>IF(SUMIF(高三质量奖!A:A,B51,高三质量奖!C:C)&gt;0,SUMIF(高三质量奖!A:A,B51,高三质量奖!C:C),"")</f>
        <v/>
      </c>
      <c r="F51" s="43">
        <f t="shared" si="4"/>
        <v>0</v>
      </c>
      <c r="G51" s="44" t="str">
        <f>IF(SUMIFS('1.gk_工作量'!$M$4:$M$76,'1.gk_工作量'!$B$4:$B$76,B51)&gt;0,SUMIFS('1.gk_工作量'!$M$4:$M$76,'1.gk_工作量'!$B$4:$B$76,B51),"")</f>
        <v/>
      </c>
      <c r="H51" s="45" t="str">
        <f>IF(SUMIFS('2.gk_过程评价'!$C:$C,'2.gk_过程评价'!$A:$A,B51)&gt;0,SUMIFS('2.gk_过程评价'!$C:$C,'2.gk_过程评价'!$A:$A,B51),"")</f>
        <v/>
      </c>
      <c r="I51" s="44" t="str">
        <f>IF(SUMIF('3.gk_上线质量'!B:B,B51,'3.gk_上线质量'!D:D)&lt;&gt;0,SUMIF('3.gk_上线质量'!B:B,B51,'3.gk_上线质量'!D:D),"")</f>
        <v/>
      </c>
      <c r="J51" s="44" t="str">
        <f>IF(SUMIFS('3.gk_上线质量'!$F$3:$F$62,'3.gk_上线质量'!$B$3:$B$62,B51)&lt;&gt;0,SUMIFS('3.gk_上线质量'!$F$3:$F$62,'3.gk_上线质量'!$B$3:$B$62,B51),"")</f>
        <v/>
      </c>
      <c r="K51" s="44" t="str">
        <f>IF(SUMIFS('4.gk_艺体质量'!$F$4:$F$53,'4.gk_艺体质量'!$A$4:$A$53,B51)&gt;0,SUMIFS('4.gk_艺体质量'!$F$4:$F$53,'4.gk_艺体质量'!$A$4:$A$53,B51),"")</f>
        <v/>
      </c>
      <c r="L51" s="44" t="str">
        <f>IF(SUMIF('6.gk_年级管理'!A:A,B51,'6.gk_年级管理'!B:B)&gt;0,SUMIF('6.gk_年级管理'!A:A,B51,'6.gk_年级管理'!B:B),"")</f>
        <v/>
      </c>
      <c r="M51" s="46">
        <f t="shared" si="5"/>
        <v>0</v>
      </c>
      <c r="N51" s="46">
        <f t="shared" si="6"/>
        <v>0</v>
      </c>
      <c r="O51" s="46">
        <v>2000</v>
      </c>
      <c r="P51" s="90" t="s">
        <v>263</v>
      </c>
    </row>
    <row r="52" spans="1:16" x14ac:dyDescent="0.15">
      <c r="A52" s="10">
        <v>44</v>
      </c>
      <c r="B52" s="10" t="s">
        <v>130</v>
      </c>
      <c r="C52" s="43" t="str">
        <f>IF(SUMIF(高一质量奖!A:A,B52,高一质量奖!B:B)&gt;0,SUMIF(高一质量奖!A:A,B52,高一质量奖!B:B),"")</f>
        <v/>
      </c>
      <c r="D52" s="43" t="str">
        <f>IF(SUMIF(高二质量和进步奖!A:A,B52,高二质量和进步奖!D:D)&gt;0,SUMIF(高二质量和进步奖!A:A,B52,高二质量和进步奖!D:D),"")</f>
        <v/>
      </c>
      <c r="E52" s="43">
        <f>IF(SUMIF(高三质量奖!A:A,B52,高三质量奖!C:C)&gt;0,SUMIF(高三质量奖!A:A,B52,高三质量奖!C:C),"")</f>
        <v>4876</v>
      </c>
      <c r="F52" s="43">
        <f t="shared" si="4"/>
        <v>4876</v>
      </c>
      <c r="G52" s="44">
        <f>IF(SUMIFS('1.gk_工作量'!$M$4:$M$76,'1.gk_工作量'!$B$4:$B$76,B52)&gt;0,SUMIFS('1.gk_工作量'!$M$4:$M$76,'1.gk_工作量'!$B$4:$B$76,B52),"")</f>
        <v>11079.436063601439</v>
      </c>
      <c r="H52" s="45">
        <f>IF(SUMIFS('2.gk_过程评价'!$C:$C,'2.gk_过程评价'!$A:$A,B52)&gt;0,SUMIFS('2.gk_过程评价'!$C:$C,'2.gk_过程评价'!$A:$A,B52),"")</f>
        <v>10560.428588560189</v>
      </c>
      <c r="I52" s="44">
        <f>IF(SUMIF('3.gk_上线质量'!B:B,B52,'3.gk_上线质量'!D:D)&lt;&gt;0,SUMIF('3.gk_上线质量'!B:B,B52,'3.gk_上线质量'!D:D),"")</f>
        <v>10146.853512697757</v>
      </c>
      <c r="J52" s="44">
        <f>IF(SUMIFS('3.gk_上线质量'!$F$3:$F$62,'3.gk_上线质量'!$B$3:$B$62,B52)&lt;&gt;0,SUMIFS('3.gk_上线质量'!$F$3:$F$62,'3.gk_上线质量'!$B$3:$B$62,B52),"")</f>
        <v>5849.1428453179506</v>
      </c>
      <c r="K52" s="44">
        <f>IF(SUMIFS('4.gk_艺体质量'!$F$4:$F$53,'4.gk_艺体质量'!$A$4:$A$53,B52)&gt;0,SUMIFS('4.gk_艺体质量'!$F$4:$F$53,'4.gk_艺体质量'!$A$4:$A$53,B52),"")</f>
        <v>2580.2381035996486</v>
      </c>
      <c r="L52" s="44">
        <f>IF(SUMIF('6.gk_年级管理'!A:A,B52,'6.gk_年级管理'!B:B)&gt;0,SUMIF('6.gk_年级管理'!A:A,B52,'6.gk_年级管理'!B:B),"")</f>
        <v>582.88108186452996</v>
      </c>
      <c r="M52" s="46">
        <f t="shared" si="5"/>
        <v>40798.980195641518</v>
      </c>
      <c r="N52" s="46">
        <f t="shared" si="6"/>
        <v>45674.980195641518</v>
      </c>
      <c r="O52" s="46">
        <f>IF(P52="辞职发0.3",N52*0.3,N52)</f>
        <v>45674.980195641518</v>
      </c>
      <c r="P52" s="90"/>
    </row>
    <row r="53" spans="1:16" x14ac:dyDescent="0.15">
      <c r="A53" s="42">
        <v>45</v>
      </c>
      <c r="B53" s="10" t="s">
        <v>107</v>
      </c>
      <c r="C53" s="43" t="str">
        <f>IF(SUMIF(高一质量奖!A:A,B53,高一质量奖!B:B)&gt;0,SUMIF(高一质量奖!A:A,B53,高一质量奖!B:B),"")</f>
        <v/>
      </c>
      <c r="D53" s="43" t="str">
        <f>IF(SUMIF(高二质量和进步奖!A:A,B53,高二质量和进步奖!D:D)&gt;0,SUMIF(高二质量和进步奖!A:A,B53,高二质量和进步奖!D:D),"")</f>
        <v/>
      </c>
      <c r="E53" s="43" t="str">
        <f>IF(SUMIF(高三质量奖!A:A,B53,高三质量奖!C:C)&gt;0,SUMIF(高三质量奖!A:A,B53,高三质量奖!C:C),"")</f>
        <v/>
      </c>
      <c r="F53" s="43">
        <f t="shared" si="4"/>
        <v>0</v>
      </c>
      <c r="G53" s="44">
        <f>IF(SUMIFS('1.gk_工作量'!$M$4:$M$76,'1.gk_工作量'!$B$4:$B$76,B53)&gt;0,SUMIFS('1.gk_工作量'!$M$4:$M$76,'1.gk_工作量'!$B$4:$B$76,B53),"")</f>
        <v>534.12345679012356</v>
      </c>
      <c r="H53" s="45">
        <f>IF(SUMIFS('2.gk_过程评价'!$C:$C,'2.gk_过程评价'!$A:$A,B53)&gt;0,SUMIFS('2.gk_过程评价'!$C:$C,'2.gk_过程评价'!$A:$A,B53),"")</f>
        <v>1772.9239036018248</v>
      </c>
      <c r="I53" s="44" t="str">
        <f>IF(SUMIF('3.gk_上线质量'!B:B,B53,'3.gk_上线质量'!D:D)&lt;&gt;0,SUMIF('3.gk_上线质量'!B:B,B53,'3.gk_上线质量'!D:D),"")</f>
        <v/>
      </c>
      <c r="J53" s="44" t="str">
        <f>IF(SUMIFS('3.gk_上线质量'!$F$3:$F$62,'3.gk_上线质量'!$B$3:$B$62,B53)&lt;&gt;0,SUMIFS('3.gk_上线质量'!$F$3:$F$62,'3.gk_上线质量'!$B$3:$B$62,B53),"")</f>
        <v/>
      </c>
      <c r="K53" s="44" t="str">
        <f>IF(SUMIFS('4.gk_艺体质量'!$F$4:$F$53,'4.gk_艺体质量'!$A$4:$A$53,B53)&gt;0,SUMIFS('4.gk_艺体质量'!$F$4:$F$53,'4.gk_艺体质量'!$A$4:$A$53,B53),"")</f>
        <v/>
      </c>
      <c r="L53" s="44" t="str">
        <f>IF(SUMIF('6.gk_年级管理'!A:A,B53,'6.gk_年级管理'!B:B)&gt;0,SUMIF('6.gk_年级管理'!A:A,B53,'6.gk_年级管理'!B:B),"")</f>
        <v/>
      </c>
      <c r="M53" s="46">
        <f t="shared" si="5"/>
        <v>2307.0473603919481</v>
      </c>
      <c r="N53" s="46">
        <f t="shared" si="6"/>
        <v>2307.0473603919481</v>
      </c>
      <c r="O53" s="46">
        <f>IF(P53="辞职发0.3",N53*0.3,N53)</f>
        <v>2307.0473603919481</v>
      </c>
      <c r="P53" s="90" t="s">
        <v>264</v>
      </c>
    </row>
    <row r="54" spans="1:16" x14ac:dyDescent="0.15">
      <c r="A54" s="10">
        <v>46</v>
      </c>
      <c r="B54" s="10" t="s">
        <v>271</v>
      </c>
      <c r="C54" s="43" t="str">
        <f>IF(SUMIF(高一质量奖!A:A,B54,高一质量奖!B:B)&gt;0,SUMIF(高一质量奖!A:A,B54,高一质量奖!B:B),"")</f>
        <v/>
      </c>
      <c r="D54" s="43" t="str">
        <f>IF(SUMIF(高二质量和进步奖!A:A,B54,高二质量和进步奖!D:D)&gt;0,SUMIF(高二质量和进步奖!A:A,B54,高二质量和进步奖!D:D),"")</f>
        <v/>
      </c>
      <c r="E54" s="43" t="str">
        <f>IF(SUMIF(高三质量奖!A:A,B54,高三质量奖!C:C)&gt;0,SUMIF(高三质量奖!A:A,B54,高三质量奖!C:C),"")</f>
        <v/>
      </c>
      <c r="F54" s="43">
        <f t="shared" si="4"/>
        <v>0</v>
      </c>
      <c r="G54" s="44" t="str">
        <f>IF(SUMIFS('1.gk_工作量'!$M$4:$M$76,'1.gk_工作量'!$B$4:$B$76,B54)&gt;0,SUMIFS('1.gk_工作量'!$M$4:$M$76,'1.gk_工作量'!$B$4:$B$76,B54),"")</f>
        <v/>
      </c>
      <c r="H54" s="45" t="str">
        <f>IF(SUMIFS('2.gk_过程评价'!$C:$C,'2.gk_过程评价'!$A:$A,B54)&gt;0,SUMIFS('2.gk_过程评价'!$C:$C,'2.gk_过程评价'!$A:$A,B54),"")</f>
        <v/>
      </c>
      <c r="I54" s="44" t="str">
        <f>IF(SUMIF('3.gk_上线质量'!B:B,B54,'3.gk_上线质量'!D:D)&lt;&gt;0,SUMIF('3.gk_上线质量'!B:B,B54,'3.gk_上线质量'!D:D),"")</f>
        <v/>
      </c>
      <c r="J54" s="44" t="str">
        <f>IF(SUMIFS('3.gk_上线质量'!$F$3:$F$62,'3.gk_上线质量'!$B$3:$B$62,B54)&lt;&gt;0,SUMIFS('3.gk_上线质量'!$F$3:$F$62,'3.gk_上线质量'!$B$3:$B$62,B54),"")</f>
        <v/>
      </c>
      <c r="K54" s="44" t="str">
        <f>IF(SUMIFS('4.gk_艺体质量'!$F$4:$F$53,'4.gk_艺体质量'!$A$4:$A$53,B54)&gt;0,SUMIFS('4.gk_艺体质量'!$F$4:$F$53,'4.gk_艺体质量'!$A$4:$A$53,B54),"")</f>
        <v/>
      </c>
      <c r="L54" s="44" t="str">
        <f>IF(SUMIF('6.gk_年级管理'!A:A,B54,'6.gk_年级管理'!B:B)&gt;0,SUMIF('6.gk_年级管理'!A:A,B54,'6.gk_年级管理'!B:B),"")</f>
        <v/>
      </c>
      <c r="M54" s="46">
        <f t="shared" si="5"/>
        <v>0</v>
      </c>
      <c r="N54" s="46">
        <f t="shared" si="6"/>
        <v>0</v>
      </c>
      <c r="O54" s="46">
        <v>2000</v>
      </c>
      <c r="P54" s="90" t="s">
        <v>263</v>
      </c>
    </row>
    <row r="55" spans="1:16" x14ac:dyDescent="0.15">
      <c r="A55" s="42">
        <v>47</v>
      </c>
      <c r="B55" s="10" t="s">
        <v>223</v>
      </c>
      <c r="C55" s="43" t="str">
        <f>IF(SUMIF(高一质量奖!A:A,B55,高一质量奖!B:B)&gt;0,SUMIF(高一质量奖!A:A,B55,高一质量奖!B:B),"")</f>
        <v/>
      </c>
      <c r="D55" s="43" t="str">
        <f>IF(SUMIF(高二质量和进步奖!A:A,B55,高二质量和进步奖!D:D)&gt;0,SUMIF(高二质量和进步奖!A:A,B55,高二质量和进步奖!D:D),"")</f>
        <v/>
      </c>
      <c r="E55" s="43">
        <f>IF(SUMIF(高三质量奖!A:A,B55,高三质量奖!C:C)&gt;0,SUMIF(高三质量奖!A:A,B55,高三质量奖!C:C),"")</f>
        <v>705</v>
      </c>
      <c r="F55" s="43">
        <f t="shared" si="4"/>
        <v>705</v>
      </c>
      <c r="G55" s="44">
        <f>IF(SUMIFS('1.gk_工作量'!$M$4:$M$76,'1.gk_工作量'!$B$4:$B$76,B55)&gt;0,SUMIFS('1.gk_工作量'!$M$4:$M$76,'1.gk_工作量'!$B$4:$B$76,B55),"")</f>
        <v>1257.6744186046512</v>
      </c>
      <c r="H55" s="45">
        <f>IF(SUMIFS('2.gk_过程评价'!$C:$C,'2.gk_过程评价'!$A:$A,B55)&gt;0,SUMIFS('2.gk_过程评价'!$C:$C,'2.gk_过程评价'!$A:$A,B55),"")</f>
        <v>864.64402973538029</v>
      </c>
      <c r="I55" s="44" t="str">
        <f>IF(SUMIF('3.gk_上线质量'!B:B,B55,'3.gk_上线质量'!D:D)&lt;&gt;0,SUMIF('3.gk_上线质量'!B:B,B55,'3.gk_上线质量'!D:D),"")</f>
        <v/>
      </c>
      <c r="J55" s="44" t="str">
        <f>IF(SUMIFS('3.gk_上线质量'!$F$3:$F$62,'3.gk_上线质量'!$B$3:$B$62,B55)&lt;&gt;0,SUMIFS('3.gk_上线质量'!$F$3:$F$62,'3.gk_上线质量'!$B$3:$B$62,B55),"")</f>
        <v/>
      </c>
      <c r="K55" s="44">
        <f>IF(SUMIFS('4.gk_艺体质量'!$F$4:$F$53,'4.gk_艺体质量'!$A$4:$A$53,B55)&gt;0,SUMIFS('4.gk_艺体质量'!$F$4:$F$53,'4.gk_艺体质量'!$A$4:$A$53,B55),"")</f>
        <v>774.07143107989452</v>
      </c>
      <c r="L55" s="44" t="str">
        <f>IF(SUMIF('6.gk_年级管理'!A:A,B55,'6.gk_年级管理'!B:B)&gt;0,SUMIF('6.gk_年级管理'!A:A,B55,'6.gk_年级管理'!B:B),"")</f>
        <v/>
      </c>
      <c r="M55" s="46">
        <f t="shared" si="5"/>
        <v>2896.3898794199258</v>
      </c>
      <c r="N55" s="46">
        <f t="shared" si="6"/>
        <v>3601.3898794199258</v>
      </c>
      <c r="O55" s="46">
        <f>IF(P55="辞职发0.3",N55*0.3,N55)</f>
        <v>3601.3898794199258</v>
      </c>
      <c r="P55" s="90" t="s">
        <v>205</v>
      </c>
    </row>
    <row r="56" spans="1:16" x14ac:dyDescent="0.15">
      <c r="A56" s="10">
        <v>48</v>
      </c>
      <c r="B56" s="10" t="s">
        <v>272</v>
      </c>
      <c r="C56" s="43" t="str">
        <f>IF(SUMIF(高一质量奖!A:A,B56,高一质量奖!B:B)&gt;0,SUMIF(高一质量奖!A:A,B56,高一质量奖!B:B),"")</f>
        <v/>
      </c>
      <c r="D56" s="43" t="str">
        <f>IF(SUMIF(高二质量和进步奖!A:A,B56,高二质量和进步奖!D:D)&gt;0,SUMIF(高二质量和进步奖!A:A,B56,高二质量和进步奖!D:D),"")</f>
        <v/>
      </c>
      <c r="E56" s="43" t="str">
        <f>IF(SUMIF(高三质量奖!A:A,B56,高三质量奖!C:C)&gt;0,SUMIF(高三质量奖!A:A,B56,高三质量奖!C:C),"")</f>
        <v/>
      </c>
      <c r="F56" s="43">
        <f t="shared" si="4"/>
        <v>0</v>
      </c>
      <c r="G56" s="44" t="str">
        <f>IF(SUMIFS('1.gk_工作量'!$M$4:$M$76,'1.gk_工作量'!$B$4:$B$76,B56)&gt;0,SUMIFS('1.gk_工作量'!$M$4:$M$76,'1.gk_工作量'!$B$4:$B$76,B56),"")</f>
        <v/>
      </c>
      <c r="H56" s="45" t="str">
        <f>IF(SUMIFS('2.gk_过程评价'!$C:$C,'2.gk_过程评价'!$A:$A,B56)&gt;0,SUMIFS('2.gk_过程评价'!$C:$C,'2.gk_过程评价'!$A:$A,B56),"")</f>
        <v/>
      </c>
      <c r="I56" s="44" t="str">
        <f>IF(SUMIF('3.gk_上线质量'!B:B,B56,'3.gk_上线质量'!D:D)&lt;&gt;0,SUMIF('3.gk_上线质量'!B:B,B56,'3.gk_上线质量'!D:D),"")</f>
        <v/>
      </c>
      <c r="J56" s="44" t="str">
        <f>IF(SUMIFS('3.gk_上线质量'!$F$3:$F$62,'3.gk_上线质量'!$B$3:$B$62,B56)&lt;&gt;0,SUMIFS('3.gk_上线质量'!$F$3:$F$62,'3.gk_上线质量'!$B$3:$B$62,B56),"")</f>
        <v/>
      </c>
      <c r="K56" s="44" t="str">
        <f>IF(SUMIFS('4.gk_艺体质量'!$F$4:$F$53,'4.gk_艺体质量'!$A$4:$A$53,B56)&gt;0,SUMIFS('4.gk_艺体质量'!$F$4:$F$53,'4.gk_艺体质量'!$A$4:$A$53,B56),"")</f>
        <v/>
      </c>
      <c r="L56" s="44" t="str">
        <f>IF(SUMIF('6.gk_年级管理'!A:A,B56,'6.gk_年级管理'!B:B)&gt;0,SUMIF('6.gk_年级管理'!A:A,B56,'6.gk_年级管理'!B:B),"")</f>
        <v/>
      </c>
      <c r="M56" s="46">
        <f t="shared" si="5"/>
        <v>0</v>
      </c>
      <c r="N56" s="46">
        <f t="shared" si="6"/>
        <v>0</v>
      </c>
      <c r="O56" s="46">
        <v>2000</v>
      </c>
      <c r="P56" s="90" t="s">
        <v>263</v>
      </c>
    </row>
    <row r="57" spans="1:16" x14ac:dyDescent="0.15">
      <c r="A57" s="42">
        <v>49</v>
      </c>
      <c r="B57" s="10" t="s">
        <v>241</v>
      </c>
      <c r="C57" s="43">
        <f>IF(SUMIF(高一质量奖!A:A,B57,高一质量奖!B:B)&gt;0,SUMIF(高一质量奖!A:A,B57,高一质量奖!B:B),"")</f>
        <v>1466.6934396383508</v>
      </c>
      <c r="D57" s="43" t="str">
        <f>IF(SUMIF(高二质量和进步奖!A:A,B57,高二质量和进步奖!D:D)&gt;0,SUMIF(高二质量和进步奖!A:A,B57,高二质量和进步奖!D:D),"")</f>
        <v/>
      </c>
      <c r="E57" s="43" t="str">
        <f>IF(SUMIF(高三质量奖!A:A,B57,高三质量奖!C:C)&gt;0,SUMIF(高三质量奖!A:A,B57,高三质量奖!C:C),"")</f>
        <v/>
      </c>
      <c r="F57" s="43">
        <f t="shared" si="4"/>
        <v>1466.6934396383508</v>
      </c>
      <c r="G57" s="44" t="str">
        <f>IF(SUMIFS('1.gk_工作量'!$M$4:$M$76,'1.gk_工作量'!$B$4:$B$76,B57)&gt;0,SUMIFS('1.gk_工作量'!$M$4:$M$76,'1.gk_工作量'!$B$4:$B$76,B57),"")</f>
        <v/>
      </c>
      <c r="H57" s="45" t="str">
        <f>IF(SUMIFS('2.gk_过程评价'!$C:$C,'2.gk_过程评价'!$A:$A,B57)&gt;0,SUMIFS('2.gk_过程评价'!$C:$C,'2.gk_过程评价'!$A:$A,B57),"")</f>
        <v/>
      </c>
      <c r="I57" s="44" t="str">
        <f>IF(SUMIF('3.gk_上线质量'!B:B,B57,'3.gk_上线质量'!D:D)&lt;&gt;0,SUMIF('3.gk_上线质量'!B:B,B57,'3.gk_上线质量'!D:D),"")</f>
        <v/>
      </c>
      <c r="J57" s="44" t="str">
        <f>IF(SUMIFS('3.gk_上线质量'!$F$3:$F$62,'3.gk_上线质量'!$B$3:$B$62,B57)&lt;&gt;0,SUMIFS('3.gk_上线质量'!$F$3:$F$62,'3.gk_上线质量'!$B$3:$B$62,B57),"")</f>
        <v/>
      </c>
      <c r="K57" s="44" t="str">
        <f>IF(SUMIFS('4.gk_艺体质量'!$F$4:$F$53,'4.gk_艺体质量'!$A$4:$A$53,B57)&gt;0,SUMIFS('4.gk_艺体质量'!$F$4:$F$53,'4.gk_艺体质量'!$A$4:$A$53,B57),"")</f>
        <v/>
      </c>
      <c r="L57" s="44" t="str">
        <f>IF(SUMIF('6.gk_年级管理'!A:A,B57,'6.gk_年级管理'!B:B)&gt;0,SUMIF('6.gk_年级管理'!A:A,B57,'6.gk_年级管理'!B:B),"")</f>
        <v/>
      </c>
      <c r="M57" s="46">
        <f t="shared" si="5"/>
        <v>0</v>
      </c>
      <c r="N57" s="46">
        <f t="shared" si="6"/>
        <v>1466.6934396383508</v>
      </c>
      <c r="O57" s="46">
        <v>2000</v>
      </c>
      <c r="P57" s="90" t="s">
        <v>263</v>
      </c>
    </row>
    <row r="58" spans="1:16" x14ac:dyDescent="0.15">
      <c r="A58" s="10">
        <v>50</v>
      </c>
      <c r="B58" s="10" t="s">
        <v>230</v>
      </c>
      <c r="C58" s="43">
        <f>IF(SUMIF(高一质量奖!A:A,B58,高一质量奖!B:B)&gt;0,SUMIF(高一质量奖!A:A,B58,高一质量奖!B:B),"")</f>
        <v>8160.9241833015521</v>
      </c>
      <c r="D58" s="43" t="str">
        <f>IF(SUMIF(高二质量和进步奖!A:A,B58,高二质量和进步奖!D:D)&gt;0,SUMIF(高二质量和进步奖!A:A,B58,高二质量和进步奖!D:D),"")</f>
        <v/>
      </c>
      <c r="E58" s="43" t="str">
        <f>IF(SUMIF(高三质量奖!A:A,B58,高三质量奖!C:C)&gt;0,SUMIF(高三质量奖!A:A,B58,高三质量奖!C:C),"")</f>
        <v/>
      </c>
      <c r="F58" s="43">
        <f t="shared" si="4"/>
        <v>8160.9241833015521</v>
      </c>
      <c r="G58" s="44" t="str">
        <f>IF(SUMIFS('1.gk_工作量'!$M$4:$M$76,'1.gk_工作量'!$B$4:$B$76,B58)&gt;0,SUMIFS('1.gk_工作量'!$M$4:$M$76,'1.gk_工作量'!$B$4:$B$76,B58),"")</f>
        <v/>
      </c>
      <c r="H58" s="45" t="str">
        <f>IF(SUMIFS('2.gk_过程评价'!$C:$C,'2.gk_过程评价'!$A:$A,B58)&gt;0,SUMIFS('2.gk_过程评价'!$C:$C,'2.gk_过程评价'!$A:$A,B58),"")</f>
        <v/>
      </c>
      <c r="I58" s="44" t="str">
        <f>IF(SUMIF('3.gk_上线质量'!B:B,B58,'3.gk_上线质量'!D:D)&lt;&gt;0,SUMIF('3.gk_上线质量'!B:B,B58,'3.gk_上线质量'!D:D),"")</f>
        <v/>
      </c>
      <c r="J58" s="44" t="str">
        <f>IF(SUMIFS('3.gk_上线质量'!$F$3:$F$62,'3.gk_上线质量'!$B$3:$B$62,B58)&lt;&gt;0,SUMIFS('3.gk_上线质量'!$F$3:$F$62,'3.gk_上线质量'!$B$3:$B$62,B58),"")</f>
        <v/>
      </c>
      <c r="K58" s="44" t="str">
        <f>IF(SUMIFS('4.gk_艺体质量'!$F$4:$F$53,'4.gk_艺体质量'!$A$4:$A$53,B58)&gt;0,SUMIFS('4.gk_艺体质量'!$F$4:$F$53,'4.gk_艺体质量'!$A$4:$A$53,B58),"")</f>
        <v/>
      </c>
      <c r="L58" s="44" t="str">
        <f>IF(SUMIF('6.gk_年级管理'!A:A,B58,'6.gk_年级管理'!B:B)&gt;0,SUMIF('6.gk_年级管理'!A:A,B58,'6.gk_年级管理'!B:B),"")</f>
        <v/>
      </c>
      <c r="M58" s="46">
        <f t="shared" si="5"/>
        <v>0</v>
      </c>
      <c r="N58" s="46">
        <f t="shared" si="6"/>
        <v>8160.9241833015521</v>
      </c>
      <c r="O58" s="46">
        <f t="shared" ref="O58:O65" si="8">IF(P58="辞职发0.3",N58*0.3,N58)</f>
        <v>8160.9241833015521</v>
      </c>
      <c r="P58" s="90"/>
    </row>
    <row r="59" spans="1:16" x14ac:dyDescent="0.15">
      <c r="A59" s="42">
        <v>51</v>
      </c>
      <c r="B59" s="10" t="s">
        <v>131</v>
      </c>
      <c r="C59" s="43" t="str">
        <f>IF(SUMIF(高一质量奖!A:A,B59,高一质量奖!B:B)&gt;0,SUMIF(高一质量奖!A:A,B59,高一质量奖!B:B),"")</f>
        <v/>
      </c>
      <c r="D59" s="43" t="str">
        <f>IF(SUMIF(高二质量和进步奖!A:A,B59,高二质量和进步奖!D:D)&gt;0,SUMIF(高二质量和进步奖!A:A,B59,高二质量和进步奖!D:D),"")</f>
        <v/>
      </c>
      <c r="E59" s="43">
        <f>IF(SUMIF(高三质量奖!A:A,B59,高三质量奖!C:C)&gt;0,SUMIF(高三质量奖!A:A,B59,高三质量奖!C:C),"")</f>
        <v>1792</v>
      </c>
      <c r="F59" s="43">
        <f t="shared" si="4"/>
        <v>1792</v>
      </c>
      <c r="G59" s="44">
        <f>IF(SUMIFS('1.gk_工作量'!$M$4:$M$76,'1.gk_工作量'!$B$4:$B$76,B59)&gt;0,SUMIFS('1.gk_工作量'!$M$4:$M$76,'1.gk_工作量'!$B$4:$B$76,B59),"")</f>
        <v>14386.582776205516</v>
      </c>
      <c r="H59" s="45">
        <f>IF(SUMIFS('2.gk_过程评价'!$C:$C,'2.gk_过程评价'!$A:$A,B59)&gt;0,SUMIFS('2.gk_过程评价'!$C:$C,'2.gk_过程评价'!$A:$A,B59),"")</f>
        <v>10486.231781401128</v>
      </c>
      <c r="I59" s="44">
        <f>IF(SUMIF('3.gk_上线质量'!B:B,B59,'3.gk_上线质量'!D:D)&lt;&gt;0,SUMIF('3.gk_上线质量'!B:B,B59,'3.gk_上线质量'!D:D),"")</f>
        <v>14932.182379734451</v>
      </c>
      <c r="J59" s="44">
        <f>IF(SUMIFS('3.gk_上线质量'!$F$3:$F$62,'3.gk_上线质量'!$B$3:$B$62,B59)&lt;&gt;0,SUMIFS('3.gk_上线质量'!$F$3:$F$62,'3.gk_上线质量'!$B$3:$B$62,B59),"")</f>
        <v>7347.0940618018149</v>
      </c>
      <c r="K59" s="44">
        <f>IF(SUMIFS('4.gk_艺体质量'!$F$4:$F$53,'4.gk_艺体质量'!$A$4:$A$53,B59)&gt;0,SUMIFS('4.gk_艺体质量'!$F$4:$F$53,'4.gk_艺体质量'!$A$4:$A$53,B59),"")</f>
        <v>57.338624524436639</v>
      </c>
      <c r="L59" s="44" t="str">
        <f>IF(SUMIF('6.gk_年级管理'!A:A,B59,'6.gk_年级管理'!B:B)&gt;0,SUMIF('6.gk_年级管理'!A:A,B59,'6.gk_年级管理'!B:B),"")</f>
        <v/>
      </c>
      <c r="M59" s="46">
        <f t="shared" si="5"/>
        <v>47209.429623667354</v>
      </c>
      <c r="N59" s="46">
        <f t="shared" si="6"/>
        <v>49001.429623667354</v>
      </c>
      <c r="O59" s="46">
        <f t="shared" si="8"/>
        <v>49001.429623667354</v>
      </c>
      <c r="P59" s="87"/>
    </row>
    <row r="60" spans="1:16" x14ac:dyDescent="0.15">
      <c r="A60" s="10">
        <v>52</v>
      </c>
      <c r="B60" s="10" t="s">
        <v>21</v>
      </c>
      <c r="C60" s="43" t="str">
        <f>IF(SUMIF(高一质量奖!A:A,B60,高一质量奖!B:B)&gt;0,SUMIF(高一质量奖!A:A,B60,高一质量奖!B:B),"")</f>
        <v/>
      </c>
      <c r="D60" s="43">
        <f>IF(SUMIF(高二质量和进步奖!A:A,B60,高二质量和进步奖!D:D)&gt;0,SUMIF(高二质量和进步奖!A:A,B60,高二质量和进步奖!D:D),"")</f>
        <v>2272.3232914285713</v>
      </c>
      <c r="E60" s="43" t="str">
        <f>IF(SUMIF(高三质量奖!A:A,B60,高三质量奖!C:C)&gt;0,SUMIF(高三质量奖!A:A,B60,高三质量奖!C:C),"")</f>
        <v/>
      </c>
      <c r="F60" s="43">
        <f t="shared" si="4"/>
        <v>2272.3232914285713</v>
      </c>
      <c r="G60" s="44" t="str">
        <f>IF(SUMIFS('1.gk_工作量'!$M$4:$M$76,'1.gk_工作量'!$B$4:$B$76,B60)&gt;0,SUMIFS('1.gk_工作量'!$M$4:$M$76,'1.gk_工作量'!$B$4:$B$76,B60),"")</f>
        <v/>
      </c>
      <c r="H60" s="45" t="str">
        <f>IF(SUMIFS('2.gk_过程评价'!$C:$C,'2.gk_过程评价'!$A:$A,B60)&gt;0,SUMIFS('2.gk_过程评价'!$C:$C,'2.gk_过程评价'!$A:$A,B60),"")</f>
        <v/>
      </c>
      <c r="I60" s="44" t="str">
        <f>IF(SUMIF('3.gk_上线质量'!B:B,B60,'3.gk_上线质量'!D:D)&lt;&gt;0,SUMIF('3.gk_上线质量'!B:B,B60,'3.gk_上线质量'!D:D),"")</f>
        <v/>
      </c>
      <c r="J60" s="44" t="str">
        <f>IF(SUMIFS('3.gk_上线质量'!$F$3:$F$62,'3.gk_上线质量'!$B$3:$B$62,B60)&lt;&gt;0,SUMIFS('3.gk_上线质量'!$F$3:$F$62,'3.gk_上线质量'!$B$3:$B$62,B60),"")</f>
        <v/>
      </c>
      <c r="K60" s="44" t="str">
        <f>IF(SUMIFS('4.gk_艺体质量'!$F$4:$F$53,'4.gk_艺体质量'!$A$4:$A$53,B60)&gt;0,SUMIFS('4.gk_艺体质量'!$F$4:$F$53,'4.gk_艺体质量'!$A$4:$A$53,B60),"")</f>
        <v/>
      </c>
      <c r="L60" s="44" t="str">
        <f>IF(SUMIF('6.gk_年级管理'!A:A,B60,'6.gk_年级管理'!B:B)&gt;0,SUMIF('6.gk_年级管理'!A:A,B60,'6.gk_年级管理'!B:B),"")</f>
        <v/>
      </c>
      <c r="M60" s="46">
        <f t="shared" si="5"/>
        <v>0</v>
      </c>
      <c r="N60" s="46">
        <f t="shared" si="6"/>
        <v>2272.3232914285713</v>
      </c>
      <c r="O60" s="46">
        <f t="shared" si="8"/>
        <v>2272.3232914285713</v>
      </c>
      <c r="P60" s="90"/>
    </row>
    <row r="61" spans="1:16" x14ac:dyDescent="0.15">
      <c r="A61" s="42">
        <v>53</v>
      </c>
      <c r="B61" s="10" t="s">
        <v>156</v>
      </c>
      <c r="C61" s="43" t="str">
        <f>IF(SUMIF(高一质量奖!A:A,B61,高一质量奖!B:B)&gt;0,SUMIF(高一质量奖!A:A,B61,高一质量奖!B:B),"")</f>
        <v/>
      </c>
      <c r="D61" s="43" t="str">
        <f>IF(SUMIF(高二质量和进步奖!A:A,B61,高二质量和进步奖!D:D)&gt;0,SUMIF(高二质量和进步奖!A:A,B61,高二质量和进步奖!D:D),"")</f>
        <v/>
      </c>
      <c r="E61" s="43">
        <f>IF(SUMIF(高三质量奖!A:A,B61,高三质量奖!C:C)&gt;0,SUMIF(高三质量奖!A:A,B61,高三质量奖!C:C),"")</f>
        <v>856</v>
      </c>
      <c r="F61" s="43">
        <f t="shared" si="4"/>
        <v>856</v>
      </c>
      <c r="G61" s="44">
        <f>IF(SUMIFS('1.gk_工作量'!$M$4:$M$76,'1.gk_工作量'!$B$4:$B$76,B61)&gt;0,SUMIFS('1.gk_工作量'!$M$4:$M$76,'1.gk_工作量'!$B$4:$B$76,B61),"")</f>
        <v>6707.5968992248063</v>
      </c>
      <c r="H61" s="45">
        <f>IF(SUMIFS('2.gk_过程评价'!$C:$C,'2.gk_过程评价'!$A:$A,B61)&gt;0,SUMIFS('2.gk_过程评价'!$C:$C,'2.gk_过程评价'!$A:$A,B61),"")</f>
        <v>3481.4291345363786</v>
      </c>
      <c r="I61" s="44">
        <f>IF(SUMIF('3.gk_上线质量'!B:B,B61,'3.gk_上线质量'!D:D)&lt;&gt;0,SUMIF('3.gk_上线质量'!B:B,B61,'3.gk_上线质量'!D:D),"")</f>
        <v>1192.1291971538242</v>
      </c>
      <c r="J61" s="44">
        <f>IF(SUMIFS('3.gk_上线质量'!$F$3:$F$62,'3.gk_上线质量'!$B$3:$B$62,B61)&lt;&gt;0,SUMIFS('3.gk_上线质量'!$F$3:$F$62,'3.gk_上线质量'!$B$3:$B$62,B61),"")</f>
        <v>534.98257731566616</v>
      </c>
      <c r="K61" s="44">
        <f>IF(SUMIFS('4.gk_艺体质量'!$F$4:$F$53,'4.gk_艺体质量'!$A$4:$A$53,B61)&gt;0,SUMIFS('4.gk_艺体质量'!$F$4:$F$53,'4.gk_艺体质量'!$A$4:$A$53,B61),"")</f>
        <v>1032.0952414398596</v>
      </c>
      <c r="L61" s="44" t="str">
        <f>IF(SUMIF('6.gk_年级管理'!A:A,B61,'6.gk_年级管理'!B:B)&gt;0,SUMIF('6.gk_年级管理'!A:A,B61,'6.gk_年级管理'!B:B),"")</f>
        <v/>
      </c>
      <c r="M61" s="46">
        <f t="shared" si="5"/>
        <v>12948.233049670536</v>
      </c>
      <c r="N61" s="46">
        <f t="shared" si="6"/>
        <v>13804.233049670536</v>
      </c>
      <c r="O61" s="46">
        <f t="shared" si="8"/>
        <v>13804.233049670536</v>
      </c>
      <c r="P61" s="90"/>
    </row>
    <row r="62" spans="1:16" x14ac:dyDescent="0.15">
      <c r="A62" s="10">
        <v>54</v>
      </c>
      <c r="B62" s="10" t="s">
        <v>184</v>
      </c>
      <c r="C62" s="43" t="str">
        <f>IF(SUMIF(高一质量奖!A:A,B62,高一质量奖!B:B)&gt;0,SUMIF(高一质量奖!A:A,B62,高一质量奖!B:B),"")</f>
        <v/>
      </c>
      <c r="D62" s="43">
        <f>IF(SUMIF(高二质量和进步奖!A:A,B62,高二质量和进步奖!D:D)&gt;0,SUMIF(高二质量和进步奖!A:A,B62,高二质量和进步奖!D:D),"")</f>
        <v>8476.7999999999993</v>
      </c>
      <c r="E62" s="43" t="str">
        <f>IF(SUMIF(高三质量奖!A:A,B62,高三质量奖!C:C)&gt;0,SUMIF(高三质量奖!A:A,B62,高三质量奖!C:C),"")</f>
        <v/>
      </c>
      <c r="F62" s="43">
        <f t="shared" si="4"/>
        <v>8476.7999999999993</v>
      </c>
      <c r="G62" s="44" t="str">
        <f>IF(SUMIFS('1.gk_工作量'!$M$4:$M$76,'1.gk_工作量'!$B$4:$B$76,B62)&gt;0,SUMIFS('1.gk_工作量'!$M$4:$M$76,'1.gk_工作量'!$B$4:$B$76,B62),"")</f>
        <v/>
      </c>
      <c r="H62" s="45" t="str">
        <f>IF(SUMIFS('2.gk_过程评价'!$C:$C,'2.gk_过程评价'!$A:$A,B62)&gt;0,SUMIFS('2.gk_过程评价'!$C:$C,'2.gk_过程评价'!$A:$A,B62),"")</f>
        <v/>
      </c>
      <c r="I62" s="44" t="str">
        <f>IF(SUMIF('3.gk_上线质量'!B:B,B62,'3.gk_上线质量'!D:D)&lt;&gt;0,SUMIF('3.gk_上线质量'!B:B,B62,'3.gk_上线质量'!D:D),"")</f>
        <v/>
      </c>
      <c r="J62" s="44" t="str">
        <f>IF(SUMIFS('3.gk_上线质量'!$F$3:$F$62,'3.gk_上线质量'!$B$3:$B$62,B62)&lt;&gt;0,SUMIFS('3.gk_上线质量'!$F$3:$F$62,'3.gk_上线质量'!$B$3:$B$62,B62),"")</f>
        <v/>
      </c>
      <c r="K62" s="44" t="str">
        <f>IF(SUMIFS('4.gk_艺体质量'!$F$4:$F$53,'4.gk_艺体质量'!$A$4:$A$53,B62)&gt;0,SUMIFS('4.gk_艺体质量'!$F$4:$F$53,'4.gk_艺体质量'!$A$4:$A$53,B62),"")</f>
        <v/>
      </c>
      <c r="L62" s="44" t="str">
        <f>IF(SUMIF('6.gk_年级管理'!A:A,B62,'6.gk_年级管理'!B:B)&gt;0,SUMIF('6.gk_年级管理'!A:A,B62,'6.gk_年级管理'!B:B),"")</f>
        <v/>
      </c>
      <c r="M62" s="46">
        <f t="shared" si="5"/>
        <v>0</v>
      </c>
      <c r="N62" s="46">
        <f t="shared" si="6"/>
        <v>8476.7999999999993</v>
      </c>
      <c r="O62" s="46">
        <f t="shared" si="8"/>
        <v>8476.7999999999993</v>
      </c>
      <c r="P62" s="90"/>
    </row>
    <row r="63" spans="1:16" x14ac:dyDescent="0.15">
      <c r="A63" s="42">
        <v>55</v>
      </c>
      <c r="B63" s="10" t="s">
        <v>217</v>
      </c>
      <c r="C63" s="43" t="str">
        <f>IF(SUMIF(高一质量奖!A:A,B63,高一质量奖!B:B)&gt;0,SUMIF(高一质量奖!A:A,B63,高一质量奖!B:B),"")</f>
        <v/>
      </c>
      <c r="D63" s="43" t="str">
        <f>IF(SUMIF(高二质量和进步奖!A:A,B63,高二质量和进步奖!D:D)&gt;0,SUMIF(高二质量和进步奖!A:A,B63,高二质量和进步奖!D:D),"")</f>
        <v/>
      </c>
      <c r="E63" s="43" t="str">
        <f>IF(SUMIF(高三质量奖!A:A,B63,高三质量奖!C:C)&gt;0,SUMIF(高三质量奖!A:A,B63,高三质量奖!C:C),"")</f>
        <v/>
      </c>
      <c r="F63" s="43">
        <f t="shared" si="4"/>
        <v>0</v>
      </c>
      <c r="G63" s="44">
        <f>IF(SUMIFS('1.gk_工作量'!$M$4:$M$76,'1.gk_工作量'!$B$4:$B$76,B63)&gt;0,SUMIFS('1.gk_工作量'!$M$4:$M$76,'1.gk_工作量'!$B$4:$B$76,B63),"")</f>
        <v>1869.4320987654323</v>
      </c>
      <c r="H63" s="45">
        <f>IF(SUMIFS('2.gk_过程评价'!$C:$C,'2.gk_过程评价'!$A:$A,B63)&gt;0,SUMIFS('2.gk_过程评价'!$C:$C,'2.gk_过程评价'!$A:$A,B63),"")</f>
        <v>3402.7192003281175</v>
      </c>
      <c r="I63" s="44">
        <f>IF(SUMIF('3.gk_上线质量'!B:B,B63,'3.gk_上线质量'!D:D)&lt;&gt;0,SUMIF('3.gk_上线质量'!B:B,B63,'3.gk_上线质量'!D:D),"")</f>
        <v>412.66010670709358</v>
      </c>
      <c r="J63" s="44">
        <f>IF(SUMIFS('3.gk_上线质量'!$F$3:$F$62,'3.gk_上线质量'!$B$3:$B$62,B63)&lt;&gt;0,SUMIFS('3.gk_上线质量'!$F$3:$F$62,'3.gk_上线质量'!$B$3:$B$62,B63),"")</f>
        <v>320.98954638939972</v>
      </c>
      <c r="K63" s="44">
        <f>IF(SUMIFS('4.gk_艺体质量'!$F$4:$F$53,'4.gk_艺体质量'!$A$4:$A$53,B63)&gt;0,SUMIFS('4.gk_艺体质量'!$F$4:$F$53,'4.gk_艺体质量'!$A$4:$A$53,B63),"")</f>
        <v>1169.7079402985075</v>
      </c>
      <c r="L63" s="44" t="str">
        <f>IF(SUMIF('6.gk_年级管理'!A:A,B63,'6.gk_年级管理'!B:B)&gt;0,SUMIF('6.gk_年级管理'!A:A,B63,'6.gk_年级管理'!B:B),"")</f>
        <v/>
      </c>
      <c r="M63" s="46">
        <f t="shared" si="5"/>
        <v>7175.5088924885504</v>
      </c>
      <c r="N63" s="46">
        <f t="shared" si="6"/>
        <v>7175.5088924885504</v>
      </c>
      <c r="O63" s="46">
        <f t="shared" si="8"/>
        <v>7175.5088924885504</v>
      </c>
      <c r="P63" s="90" t="s">
        <v>205</v>
      </c>
    </row>
    <row r="64" spans="1:16" x14ac:dyDescent="0.15">
      <c r="A64" s="10">
        <v>56</v>
      </c>
      <c r="B64" s="10" t="s">
        <v>132</v>
      </c>
      <c r="C64" s="43">
        <f>IF(SUMIF(高一质量奖!A:A,B64,高一质量奖!B:B)&gt;0,SUMIF(高一质量奖!A:A,B64,高一质量奖!B:B),"")</f>
        <v>3651.3607636514903</v>
      </c>
      <c r="D64" s="43" t="str">
        <f>IF(SUMIF(高二质量和进步奖!A:A,B64,高二质量和进步奖!D:D)&gt;0,SUMIF(高二质量和进步奖!A:A,B64,高二质量和进步奖!D:D),"")</f>
        <v/>
      </c>
      <c r="E64" s="43" t="str">
        <f>IF(SUMIF(高三质量奖!A:A,B64,高三质量奖!C:C)&gt;0,SUMIF(高三质量奖!A:A,B64,高三质量奖!C:C),"")</f>
        <v/>
      </c>
      <c r="F64" s="43">
        <f t="shared" si="4"/>
        <v>3651.3607636514903</v>
      </c>
      <c r="G64" s="44">
        <f>IF(SUMIFS('1.gk_工作量'!$M$4:$M$76,'1.gk_工作量'!$B$4:$B$76,B64)&gt;0,SUMIFS('1.gk_工作量'!$M$4:$M$76,'1.gk_工作量'!$B$4:$B$76,B64),"")</f>
        <v>1068.2469135802471</v>
      </c>
      <c r="H64" s="45">
        <f>IF(SUMIFS('2.gk_过程评价'!$C:$C,'2.gk_过程评价'!$A:$A,B64)&gt;0,SUMIFS('2.gk_过程评价'!$C:$C,'2.gk_过程评价'!$A:$A,B64),"")</f>
        <v>3643.2007599756334</v>
      </c>
      <c r="I64" s="44">
        <f>IF(SUMIF('3.gk_上线质量'!B:B,B64,'3.gk_上线质量'!D:D)&lt;&gt;0,SUMIF('3.gk_上线质量'!B:B,B64,'3.gk_上线质量'!D:D),"")</f>
        <v>562.44044173411237</v>
      </c>
      <c r="J64" s="44">
        <f>IF(SUMIFS('3.gk_上线质量'!$F$3:$F$62,'3.gk_上线质量'!$B$3:$B$62,B64)&lt;&gt;0,SUMIFS('3.gk_上线质量'!$F$3:$F$62,'3.gk_上线质量'!$B$3:$B$62,B64),"")</f>
        <v>451.76306528878479</v>
      </c>
      <c r="K64" s="44" t="str">
        <f>IF(SUMIFS('4.gk_艺体质量'!$F$4:$F$53,'4.gk_艺体质量'!$A$4:$A$53,B64)&gt;0,SUMIFS('4.gk_艺体质量'!$F$4:$F$53,'4.gk_艺体质量'!$A$4:$A$53,B64),"")</f>
        <v/>
      </c>
      <c r="L64" s="44" t="str">
        <f>IF(SUMIF('6.gk_年级管理'!A:A,B64,'6.gk_年级管理'!B:B)&gt;0,SUMIF('6.gk_年级管理'!A:A,B64,'6.gk_年级管理'!B:B),"")</f>
        <v/>
      </c>
      <c r="M64" s="46">
        <f t="shared" si="5"/>
        <v>5725.6511805787768</v>
      </c>
      <c r="N64" s="46">
        <f t="shared" si="6"/>
        <v>9377.0119442302675</v>
      </c>
      <c r="O64" s="46">
        <f t="shared" si="8"/>
        <v>9377.0119442302675</v>
      </c>
      <c r="P64" s="90"/>
    </row>
    <row r="65" spans="1:16" x14ac:dyDescent="0.15">
      <c r="A65" s="42">
        <v>57</v>
      </c>
      <c r="B65" s="10" t="s">
        <v>110</v>
      </c>
      <c r="C65" s="43" t="str">
        <f>IF(SUMIF(高一质量奖!A:A,B65,高一质量奖!B:B)&gt;0,SUMIF(高一质量奖!A:A,B65,高一质量奖!B:B),"")</f>
        <v/>
      </c>
      <c r="D65" s="43">
        <f>IF(SUMIF(高二质量和进步奖!A:A,B65,高二质量和进步奖!D:D)&gt;0,SUMIF(高二质量和进步奖!A:A,B65,高二质量和进步奖!D:D),"")</f>
        <v>7416.9375895304629</v>
      </c>
      <c r="E65" s="43" t="str">
        <f>IF(SUMIF(高三质量奖!A:A,B65,高三质量奖!C:C)&gt;0,SUMIF(高三质量奖!A:A,B65,高三质量奖!C:C),"")</f>
        <v/>
      </c>
      <c r="F65" s="43">
        <f t="shared" si="4"/>
        <v>7416.9375895304629</v>
      </c>
      <c r="G65" s="44" t="str">
        <f>IF(SUMIFS('1.gk_工作量'!$M$4:$M$76,'1.gk_工作量'!$B$4:$B$76,B65)&gt;0,SUMIFS('1.gk_工作量'!$M$4:$M$76,'1.gk_工作量'!$B$4:$B$76,B65),"")</f>
        <v/>
      </c>
      <c r="H65" s="45" t="str">
        <f>IF(SUMIFS('2.gk_过程评价'!$C:$C,'2.gk_过程评价'!$A:$A,B65)&gt;0,SUMIFS('2.gk_过程评价'!$C:$C,'2.gk_过程评价'!$A:$A,B65),"")</f>
        <v/>
      </c>
      <c r="I65" s="44" t="str">
        <f>IF(SUMIF('3.gk_上线质量'!B:B,B65,'3.gk_上线质量'!D:D)&lt;&gt;0,SUMIF('3.gk_上线质量'!B:B,B65,'3.gk_上线质量'!D:D),"")</f>
        <v/>
      </c>
      <c r="J65" s="44" t="str">
        <f>IF(SUMIFS('3.gk_上线质量'!$F$3:$F$62,'3.gk_上线质量'!$B$3:$B$62,B65)&lt;&gt;0,SUMIFS('3.gk_上线质量'!$F$3:$F$62,'3.gk_上线质量'!$B$3:$B$62,B65),"")</f>
        <v/>
      </c>
      <c r="K65" s="44" t="str">
        <f>IF(SUMIFS('4.gk_艺体质量'!$F$4:$F$53,'4.gk_艺体质量'!$A$4:$A$53,B65)&gt;0,SUMIFS('4.gk_艺体质量'!$F$4:$F$53,'4.gk_艺体质量'!$A$4:$A$53,B65),"")</f>
        <v/>
      </c>
      <c r="L65" s="44" t="str">
        <f>IF(SUMIF('6.gk_年级管理'!A:A,B65,'6.gk_年级管理'!B:B)&gt;0,SUMIF('6.gk_年级管理'!A:A,B65,'6.gk_年级管理'!B:B),"")</f>
        <v/>
      </c>
      <c r="M65" s="46">
        <f t="shared" si="5"/>
        <v>0</v>
      </c>
      <c r="N65" s="46">
        <f t="shared" si="6"/>
        <v>7416.9375895304629</v>
      </c>
      <c r="O65" s="46">
        <f t="shared" si="8"/>
        <v>7416.9375895304629</v>
      </c>
      <c r="P65" s="90"/>
    </row>
    <row r="66" spans="1:16" x14ac:dyDescent="0.15">
      <c r="A66" s="10">
        <v>58</v>
      </c>
      <c r="B66" s="10" t="s">
        <v>224</v>
      </c>
      <c r="C66" s="43" t="str">
        <f>IF(SUMIF(高一质量奖!A:A,B66,高一质量奖!B:B)&gt;0,SUMIF(高一质量奖!A:A,B66,高一质量奖!B:B),"")</f>
        <v/>
      </c>
      <c r="D66" s="43" t="str">
        <f>IF(SUMIF(高二质量和进步奖!A:A,B66,高二质量和进步奖!D:D)&gt;0,SUMIF(高二质量和进步奖!A:A,B66,高二质量和进步奖!D:D),"")</f>
        <v/>
      </c>
      <c r="E66" s="43" t="str">
        <f>IF(SUMIF(高三质量奖!A:A,B66,高三质量奖!C:C)&gt;0,SUMIF(高三质量奖!A:A,B66,高三质量奖!C:C),"")</f>
        <v/>
      </c>
      <c r="F66" s="43">
        <f t="shared" si="4"/>
        <v>0</v>
      </c>
      <c r="G66" s="44">
        <f>IF(SUMIFS('1.gk_工作量'!$M$4:$M$76,'1.gk_工作量'!$B$4:$B$76,B66)&gt;0,SUMIFS('1.gk_工作量'!$M$4:$M$76,'1.gk_工作量'!$B$4:$B$76,B66),"")</f>
        <v>1030.0952380952381</v>
      </c>
      <c r="H66" s="45" t="str">
        <f>IF(SUMIFS('2.gk_过程评价'!$C:$C,'2.gk_过程评价'!$A:$A,B66)&gt;0,SUMIFS('2.gk_过程评价'!$C:$C,'2.gk_过程评价'!$A:$A,B66),"")</f>
        <v/>
      </c>
      <c r="I66" s="44" t="str">
        <f>IF(SUMIF('3.gk_上线质量'!B:B,B66,'3.gk_上线质量'!D:D)&lt;&gt;0,SUMIF('3.gk_上线质量'!B:B,B66,'3.gk_上线质量'!D:D),"")</f>
        <v/>
      </c>
      <c r="J66" s="44" t="str">
        <f>IF(SUMIFS('3.gk_上线质量'!$F$3:$F$62,'3.gk_上线质量'!$B$3:$B$62,B66)&lt;&gt;0,SUMIFS('3.gk_上线质量'!$F$3:$F$62,'3.gk_上线质量'!$B$3:$B$62,B66),"")</f>
        <v/>
      </c>
      <c r="K66" s="44" t="str">
        <f>IF(SUMIFS('4.gk_艺体质量'!$F$4:$F$53,'4.gk_艺体质量'!$A$4:$A$53,B66)&gt;0,SUMIFS('4.gk_艺体质量'!$F$4:$F$53,'4.gk_艺体质量'!$A$4:$A$53,B66),"")</f>
        <v/>
      </c>
      <c r="L66" s="44" t="str">
        <f>IF(SUMIF('6.gk_年级管理'!A:A,B66,'6.gk_年级管理'!B:B)&gt;0,SUMIF('6.gk_年级管理'!A:A,B66,'6.gk_年级管理'!B:B),"")</f>
        <v/>
      </c>
      <c r="M66" s="46">
        <f t="shared" si="5"/>
        <v>1030.0952380952381</v>
      </c>
      <c r="N66" s="46">
        <f t="shared" si="6"/>
        <v>1030.0952380952381</v>
      </c>
      <c r="O66" s="46">
        <v>2000</v>
      </c>
      <c r="P66" s="90" t="s">
        <v>263</v>
      </c>
    </row>
    <row r="67" spans="1:16" x14ac:dyDescent="0.15">
      <c r="A67" s="42">
        <v>59</v>
      </c>
      <c r="B67" s="10" t="s">
        <v>133</v>
      </c>
      <c r="C67" s="43" t="str">
        <f>IF(SUMIF(高一质量奖!A:A,B67,高一质量奖!B:B)&gt;0,SUMIF(高一质量奖!A:A,B67,高一质量奖!B:B),"")</f>
        <v/>
      </c>
      <c r="D67" s="43" t="str">
        <f>IF(SUMIF(高二质量和进步奖!A:A,B67,高二质量和进步奖!D:D)&gt;0,SUMIF(高二质量和进步奖!A:A,B67,高二质量和进步奖!D:D),"")</f>
        <v/>
      </c>
      <c r="E67" s="43">
        <f>IF(SUMIF(高三质量奖!A:A,B67,高三质量奖!C:C)&gt;0,SUMIF(高三质量奖!A:A,B67,高三质量奖!C:C),"")</f>
        <v>3389</v>
      </c>
      <c r="F67" s="43">
        <f t="shared" si="4"/>
        <v>3389</v>
      </c>
      <c r="G67" s="44">
        <f>IF(SUMIFS('1.gk_工作量'!$M$4:$M$76,'1.gk_工作量'!$B$4:$B$76,B67)&gt;0,SUMIFS('1.gk_工作量'!$M$4:$M$76,'1.gk_工作量'!$B$4:$B$76,B67),"")</f>
        <v>14320.553983293001</v>
      </c>
      <c r="H67" s="45">
        <f>IF(SUMIFS('2.gk_过程评价'!$C:$C,'2.gk_过程评价'!$A:$A,B67)&gt;0,SUMIFS('2.gk_过程评价'!$C:$C,'2.gk_过程评价'!$A:$A,B67),"")</f>
        <v>10620.362966165576</v>
      </c>
      <c r="I67" s="44">
        <f>IF(SUMIF('3.gk_上线质量'!B:B,B67,'3.gk_上线质量'!D:D)&lt;&gt;0,SUMIF('3.gk_上线质量'!B:B,B67,'3.gk_上线质量'!D:D),"")</f>
        <v>1381.6471720859713</v>
      </c>
      <c r="J67" s="44">
        <f>IF(SUMIFS('3.gk_上线质量'!$F$3:$F$62,'3.gk_上线质量'!$B$3:$B$62,B67)&lt;&gt;0,SUMIFS('3.gk_上线质量'!$F$3:$F$62,'3.gk_上线质量'!$B$3:$B$62,B67),"")</f>
        <v>2593.0143191867965</v>
      </c>
      <c r="K67" s="44">
        <f>IF(SUMIFS('4.gk_艺体质量'!$F$4:$F$53,'4.gk_艺体质量'!$A$4:$A$53,B67)&gt;0,SUMIFS('4.gk_艺体质量'!$F$4:$F$53,'4.gk_艺体质量'!$A$4:$A$53,B67),"")</f>
        <v>2201.8031817383671</v>
      </c>
      <c r="L67" s="44">
        <f>IF(SUMIF('6.gk_年级管理'!A:A,B67,'6.gk_年级管理'!B:B)&gt;0,SUMIF('6.gk_年级管理'!A:A,B67,'6.gk_年级管理'!B:B),"")</f>
        <v>414.02456329206098</v>
      </c>
      <c r="M67" s="46">
        <f t="shared" si="5"/>
        <v>31531.406185761771</v>
      </c>
      <c r="N67" s="46">
        <f t="shared" si="6"/>
        <v>34920.406185761771</v>
      </c>
      <c r="O67" s="46">
        <f>IF(P67="辞职发0.3",N67*0.3,N67)</f>
        <v>34920.406185761771</v>
      </c>
      <c r="P67" s="87"/>
    </row>
    <row r="68" spans="1:16" x14ac:dyDescent="0.15">
      <c r="A68" s="10">
        <v>60</v>
      </c>
      <c r="B68" s="10" t="s">
        <v>19</v>
      </c>
      <c r="C68" s="43" t="str">
        <f>IF(SUMIF(高一质量奖!A:A,B68,高一质量奖!B:B)&gt;0,SUMIF(高一质量奖!A:A,B68,高一质量奖!B:B),"")</f>
        <v/>
      </c>
      <c r="D68" s="43" t="str">
        <f>IF(SUMIF(高二质量和进步奖!A:A,B68,高二质量和进步奖!D:D)&gt;0,SUMIF(高二质量和进步奖!A:A,B68,高二质量和进步奖!D:D),"")</f>
        <v/>
      </c>
      <c r="E68" s="43" t="str">
        <f>IF(SUMIF(高三质量奖!A:A,B68,高三质量奖!C:C)&gt;0,SUMIF(高三质量奖!A:A,B68,高三质量奖!C:C),"")</f>
        <v/>
      </c>
      <c r="F68" s="43">
        <f t="shared" si="4"/>
        <v>0</v>
      </c>
      <c r="G68" s="44">
        <f>IF(SUMIFS('1.gk_工作量'!$M$4:$M$76,'1.gk_工作量'!$B$4:$B$76,B68)&gt;0,SUMIFS('1.gk_工作量'!$M$4:$M$76,'1.gk_工作量'!$B$4:$B$76,B68),"")</f>
        <v>11484.68944396593</v>
      </c>
      <c r="H68" s="45" t="str">
        <f>IF(SUMIFS('2.gk_过程评价'!$C:$C,'2.gk_过程评价'!$A:$A,B68)&gt;0,SUMIFS('2.gk_过程评价'!$C:$C,'2.gk_过程评价'!$A:$A,B68),"")</f>
        <v/>
      </c>
      <c r="I68" s="44" t="str">
        <f>IF(SUMIF('3.gk_上线质量'!B:B,B68,'3.gk_上线质量'!D:D)&lt;&gt;0,SUMIF('3.gk_上线质量'!B:B,B68,'3.gk_上线质量'!D:D),"")</f>
        <v/>
      </c>
      <c r="J68" s="44" t="str">
        <f>IF(SUMIFS('3.gk_上线质量'!$F$3:$F$62,'3.gk_上线质量'!$B$3:$B$62,B68)&lt;&gt;0,SUMIFS('3.gk_上线质量'!$F$3:$F$62,'3.gk_上线质量'!$B$3:$B$62,B68),"")</f>
        <v/>
      </c>
      <c r="K68" s="44">
        <f>IF(SUMIFS('4.gk_艺体质量'!$F$4:$F$53,'4.gk_艺体质量'!$A$4:$A$53,B68)&gt;0,SUMIFS('4.gk_艺体质量'!$F$4:$F$53,'4.gk_艺体质量'!$A$4:$A$53,B68),"")</f>
        <v>22606.855384615385</v>
      </c>
      <c r="L68" s="44" t="str">
        <f>IF(SUMIF('6.gk_年级管理'!A:A,B68,'6.gk_年级管理'!B:B)&gt;0,SUMIF('6.gk_年级管理'!A:A,B68,'6.gk_年级管理'!B:B),"")</f>
        <v/>
      </c>
      <c r="M68" s="46">
        <f t="shared" si="5"/>
        <v>34091.544828581318</v>
      </c>
      <c r="N68" s="46">
        <f t="shared" si="6"/>
        <v>34091.544828581318</v>
      </c>
      <c r="O68" s="46">
        <f>IF(P68="辞职发0.3",N68*0.3,N68)</f>
        <v>34091.544828581318</v>
      </c>
      <c r="P68" s="90"/>
    </row>
    <row r="69" spans="1:16" x14ac:dyDescent="0.15">
      <c r="A69" s="42">
        <v>61</v>
      </c>
      <c r="B69" s="10" t="s">
        <v>273</v>
      </c>
      <c r="C69" s="43" t="str">
        <f>IF(SUMIF(高一质量奖!A:A,B69,高一质量奖!B:B)&gt;0,SUMIF(高一质量奖!A:A,B69,高一质量奖!B:B),"")</f>
        <v/>
      </c>
      <c r="D69" s="43" t="str">
        <f>IF(SUMIF(高二质量和进步奖!A:A,B69,高二质量和进步奖!D:D)&gt;0,SUMIF(高二质量和进步奖!A:A,B69,高二质量和进步奖!D:D),"")</f>
        <v/>
      </c>
      <c r="E69" s="43" t="str">
        <f>IF(SUMIF(高三质量奖!A:A,B69,高三质量奖!C:C)&gt;0,SUMIF(高三质量奖!A:A,B69,高三质量奖!C:C),"")</f>
        <v/>
      </c>
      <c r="F69" s="43">
        <f t="shared" si="4"/>
        <v>0</v>
      </c>
      <c r="G69" s="44" t="str">
        <f>IF(SUMIFS('1.gk_工作量'!$M$4:$M$76,'1.gk_工作量'!$B$4:$B$76,B69)&gt;0,SUMIFS('1.gk_工作量'!$M$4:$M$76,'1.gk_工作量'!$B$4:$B$76,B69),"")</f>
        <v/>
      </c>
      <c r="H69" s="45" t="str">
        <f>IF(SUMIFS('2.gk_过程评价'!$C:$C,'2.gk_过程评价'!$A:$A,B69)&gt;0,SUMIFS('2.gk_过程评价'!$C:$C,'2.gk_过程评价'!$A:$A,B69),"")</f>
        <v/>
      </c>
      <c r="I69" s="44" t="str">
        <f>IF(SUMIF('3.gk_上线质量'!B:B,B69,'3.gk_上线质量'!D:D)&lt;&gt;0,SUMIF('3.gk_上线质量'!B:B,B69,'3.gk_上线质量'!D:D),"")</f>
        <v/>
      </c>
      <c r="J69" s="44" t="str">
        <f>IF(SUMIFS('3.gk_上线质量'!$F$3:$F$62,'3.gk_上线质量'!$B$3:$B$62,B69)&lt;&gt;0,SUMIFS('3.gk_上线质量'!$F$3:$F$62,'3.gk_上线质量'!$B$3:$B$62,B69),"")</f>
        <v/>
      </c>
      <c r="K69" s="44" t="str">
        <f>IF(SUMIFS('4.gk_艺体质量'!$F$4:$F$53,'4.gk_艺体质量'!$A$4:$A$53,B69)&gt;0,SUMIFS('4.gk_艺体质量'!$F$4:$F$53,'4.gk_艺体质量'!$A$4:$A$53,B69),"")</f>
        <v/>
      </c>
      <c r="L69" s="44" t="str">
        <f>IF(SUMIF('6.gk_年级管理'!A:A,B69,'6.gk_年级管理'!B:B)&gt;0,SUMIF('6.gk_年级管理'!A:A,B69,'6.gk_年级管理'!B:B),"")</f>
        <v/>
      </c>
      <c r="M69" s="46">
        <f t="shared" si="5"/>
        <v>0</v>
      </c>
      <c r="N69" s="46">
        <f t="shared" si="6"/>
        <v>0</v>
      </c>
      <c r="O69" s="46">
        <v>2000</v>
      </c>
      <c r="P69" s="87" t="s">
        <v>263</v>
      </c>
    </row>
    <row r="70" spans="1:16" x14ac:dyDescent="0.15">
      <c r="A70" s="10">
        <v>62</v>
      </c>
      <c r="B70" s="10" t="s">
        <v>173</v>
      </c>
      <c r="C70" s="43">
        <f>IF(SUMIF(高一质量奖!A:A,B70,高一质量奖!B:B)&gt;0,SUMIF(高一质量奖!A:A,B70,高一质量奖!B:B),"")</f>
        <v>1687.7592552309961</v>
      </c>
      <c r="D70" s="43" t="str">
        <f>IF(SUMIF(高二质量和进步奖!A:A,B70,高二质量和进步奖!D:D)&gt;0,SUMIF(高二质量和进步奖!A:A,B70,高二质量和进步奖!D:D),"")</f>
        <v/>
      </c>
      <c r="E70" s="43" t="str">
        <f>IF(SUMIF(高三质量奖!A:A,B70,高三质量奖!C:C)&gt;0,SUMIF(高三质量奖!A:A,B70,高三质量奖!C:C),"")</f>
        <v/>
      </c>
      <c r="F70" s="43">
        <f t="shared" si="4"/>
        <v>1687.7592552309961</v>
      </c>
      <c r="G70" s="44" t="str">
        <f>IF(SUMIFS('1.gk_工作量'!$M$4:$M$76,'1.gk_工作量'!$B$4:$B$76,B70)&gt;0,SUMIFS('1.gk_工作量'!$M$4:$M$76,'1.gk_工作量'!$B$4:$B$76,B70),"")</f>
        <v/>
      </c>
      <c r="H70" s="45" t="str">
        <f>IF(SUMIFS('2.gk_过程评价'!$C:$C,'2.gk_过程评价'!$A:$A,B70)&gt;0,SUMIFS('2.gk_过程评价'!$C:$C,'2.gk_过程评价'!$A:$A,B70),"")</f>
        <v/>
      </c>
      <c r="I70" s="44" t="str">
        <f>IF(SUMIF('3.gk_上线质量'!B:B,B70,'3.gk_上线质量'!D:D)&lt;&gt;0,SUMIF('3.gk_上线质量'!B:B,B70,'3.gk_上线质量'!D:D),"")</f>
        <v/>
      </c>
      <c r="J70" s="44" t="str">
        <f>IF(SUMIFS('3.gk_上线质量'!$F$3:$F$62,'3.gk_上线质量'!$B$3:$B$62,B70)&lt;&gt;0,SUMIFS('3.gk_上线质量'!$F$3:$F$62,'3.gk_上线质量'!$B$3:$B$62,B70),"")</f>
        <v/>
      </c>
      <c r="K70" s="44" t="str">
        <f>IF(SUMIFS('4.gk_艺体质量'!$F$4:$F$53,'4.gk_艺体质量'!$A$4:$A$53,B70)&gt;0,SUMIFS('4.gk_艺体质量'!$F$4:$F$53,'4.gk_艺体质量'!$A$4:$A$53,B70),"")</f>
        <v/>
      </c>
      <c r="L70" s="44" t="str">
        <f>IF(SUMIF('6.gk_年级管理'!A:A,B70,'6.gk_年级管理'!B:B)&gt;0,SUMIF('6.gk_年级管理'!A:A,B70,'6.gk_年级管理'!B:B),"")</f>
        <v/>
      </c>
      <c r="M70" s="46">
        <f t="shared" si="5"/>
        <v>0</v>
      </c>
      <c r="N70" s="46">
        <f t="shared" si="6"/>
        <v>1687.7592552309961</v>
      </c>
      <c r="O70" s="46">
        <v>2000</v>
      </c>
      <c r="P70" s="87" t="s">
        <v>263</v>
      </c>
    </row>
    <row r="71" spans="1:16" ht="18" customHeight="1" x14ac:dyDescent="0.15">
      <c r="A71" s="42">
        <v>63</v>
      </c>
      <c r="B71" s="10" t="s">
        <v>97</v>
      </c>
      <c r="C71" s="43" t="str">
        <f>IF(SUMIF(高一质量奖!A:A,B71,高一质量奖!B:B)&gt;0,SUMIF(高一质量奖!A:A,B71,高一质量奖!B:B),"")</f>
        <v/>
      </c>
      <c r="D71" s="43">
        <f>IF(SUMIF(高二质量和进步奖!A:A,B71,高二质量和进步奖!D:D)&gt;0,SUMIF(高二质量和进步奖!A:A,B71,高二质量和进步奖!D:D),"")</f>
        <v>11021.08596217975</v>
      </c>
      <c r="E71" s="43" t="str">
        <f>IF(SUMIF(高三质量奖!A:A,B71,高三质量奖!C:C)&gt;0,SUMIF(高三质量奖!A:A,B71,高三质量奖!C:C),"")</f>
        <v/>
      </c>
      <c r="F71" s="43">
        <f t="shared" si="4"/>
        <v>11021.08596217975</v>
      </c>
      <c r="G71" s="44" t="str">
        <f>IF(SUMIFS('1.gk_工作量'!$M$4:$M$76,'1.gk_工作量'!$B$4:$B$76,B71)&gt;0,SUMIFS('1.gk_工作量'!$M$4:$M$76,'1.gk_工作量'!$B$4:$B$76,B71),"")</f>
        <v/>
      </c>
      <c r="H71" s="45" t="str">
        <f>IF(SUMIFS('2.gk_过程评价'!$C:$C,'2.gk_过程评价'!$A:$A,B71)&gt;0,SUMIFS('2.gk_过程评价'!$C:$C,'2.gk_过程评价'!$A:$A,B71),"")</f>
        <v/>
      </c>
      <c r="I71" s="44" t="str">
        <f>IF(SUMIF('3.gk_上线质量'!B:B,B71,'3.gk_上线质量'!D:D)&lt;&gt;0,SUMIF('3.gk_上线质量'!B:B,B71,'3.gk_上线质量'!D:D),"")</f>
        <v/>
      </c>
      <c r="J71" s="44" t="str">
        <f>IF(SUMIFS('3.gk_上线质量'!$F$3:$F$62,'3.gk_上线质量'!$B$3:$B$62,B71)&lt;&gt;0,SUMIFS('3.gk_上线质量'!$F$3:$F$62,'3.gk_上线质量'!$B$3:$B$62,B71),"")</f>
        <v/>
      </c>
      <c r="K71" s="44" t="str">
        <f>IF(SUMIFS('4.gk_艺体质量'!$F$4:$F$53,'4.gk_艺体质量'!$A$4:$A$53,B71)&gt;0,SUMIFS('4.gk_艺体质量'!$F$4:$F$53,'4.gk_艺体质量'!$A$4:$A$53,B71),"")</f>
        <v/>
      </c>
      <c r="L71" s="44" t="str">
        <f>IF(SUMIF('6.gk_年级管理'!A:A,B71,'6.gk_年级管理'!B:B)&gt;0,SUMIF('6.gk_年级管理'!A:A,B71,'6.gk_年级管理'!B:B),"")</f>
        <v/>
      </c>
      <c r="M71" s="46">
        <f t="shared" si="5"/>
        <v>0</v>
      </c>
      <c r="N71" s="46">
        <f t="shared" si="6"/>
        <v>11021.08596217975</v>
      </c>
      <c r="O71" s="46">
        <f>IF(P71="辞职发0.3",N71*0.3,N71)</f>
        <v>11021.08596217975</v>
      </c>
      <c r="P71" s="90"/>
    </row>
    <row r="72" spans="1:16" ht="18" customHeight="1" x14ac:dyDescent="0.15">
      <c r="A72" s="10">
        <v>64</v>
      </c>
      <c r="B72" s="10" t="s">
        <v>61</v>
      </c>
      <c r="C72" s="43" t="str">
        <f>IF(SUMIF(高一质量奖!A:A,B72,高一质量奖!B:B)&gt;0,SUMIF(高一质量奖!A:A,B72,高一质量奖!B:B),"")</f>
        <v/>
      </c>
      <c r="D72" s="43" t="str">
        <f>IF(SUMIF(高二质量和进步奖!A:A,B72,高二质量和进步奖!D:D)&gt;0,SUMIF(高二质量和进步奖!A:A,B72,高二质量和进步奖!D:D),"")</f>
        <v/>
      </c>
      <c r="E72" s="43" t="str">
        <f>IF(SUMIF(高三质量奖!A:A,B72,高三质量奖!C:C)&gt;0,SUMIF(高三质量奖!A:A,B72,高三质量奖!C:C),"")</f>
        <v/>
      </c>
      <c r="F72" s="43">
        <f t="shared" si="4"/>
        <v>0</v>
      </c>
      <c r="G72" s="44">
        <f>IF(SUMIFS('1.gk_工作量'!$M$4:$M$76,'1.gk_工作量'!$B$4:$B$76,B72)&gt;0,SUMIFS('1.gk_工作量'!$M$4:$M$76,'1.gk_工作量'!$B$4:$B$76,B72),"")</f>
        <v>1162.8312757201647</v>
      </c>
      <c r="H72" s="45" t="str">
        <f>IF(SUMIFS('2.gk_过程评价'!$C:$C,'2.gk_过程评价'!$A:$A,B72)&gt;0,SUMIFS('2.gk_过程评价'!$C:$C,'2.gk_过程评价'!$A:$A,B72),"")</f>
        <v/>
      </c>
      <c r="I72" s="44" t="str">
        <f>IF(SUMIF('3.gk_上线质量'!B:B,B72,'3.gk_上线质量'!D:D)&lt;&gt;0,SUMIF('3.gk_上线质量'!B:B,B72,'3.gk_上线质量'!D:D),"")</f>
        <v/>
      </c>
      <c r="J72" s="44" t="str">
        <f>IF(SUMIFS('3.gk_上线质量'!$F$3:$F$62,'3.gk_上线质量'!$B$3:$B$62,B72)&lt;&gt;0,SUMIFS('3.gk_上线质量'!$F$3:$F$62,'3.gk_上线质量'!$B$3:$B$62,B72),"")</f>
        <v/>
      </c>
      <c r="K72" s="44" t="str">
        <f>IF(SUMIFS('4.gk_艺体质量'!$F$4:$F$53,'4.gk_艺体质量'!$A$4:$A$53,B72)&gt;0,SUMIFS('4.gk_艺体质量'!$F$4:$F$53,'4.gk_艺体质量'!$A$4:$A$53,B72),"")</f>
        <v/>
      </c>
      <c r="L72" s="44" t="str">
        <f>IF(SUMIF('6.gk_年级管理'!A:A,B72,'6.gk_年级管理'!B:B)&gt;0,SUMIF('6.gk_年级管理'!A:A,B72,'6.gk_年级管理'!B:B),"")</f>
        <v/>
      </c>
      <c r="M72" s="46">
        <f t="shared" si="5"/>
        <v>1162.8312757201647</v>
      </c>
      <c r="N72" s="46">
        <f t="shared" si="6"/>
        <v>1162.8312757201647</v>
      </c>
      <c r="O72" s="46">
        <v>2000</v>
      </c>
      <c r="P72" s="90" t="s">
        <v>263</v>
      </c>
    </row>
    <row r="73" spans="1:16" ht="18" customHeight="1" x14ac:dyDescent="0.15">
      <c r="A73" s="42">
        <v>65</v>
      </c>
      <c r="B73" s="10" t="s">
        <v>198</v>
      </c>
      <c r="C73" s="43" t="str">
        <f>IF(SUMIF(高一质量奖!A:A,B73,高一质量奖!B:B)&gt;0,SUMIF(高一质量奖!A:A,B73,高一质量奖!B:B),"")</f>
        <v/>
      </c>
      <c r="D73" s="43" t="str">
        <f>IF(SUMIF(高二质量和进步奖!A:A,B73,高二质量和进步奖!D:D)&gt;0,SUMIF(高二质量和进步奖!A:A,B73,高二质量和进步奖!D:D),"")</f>
        <v/>
      </c>
      <c r="E73" s="43">
        <f>IF(SUMIF(高三质量奖!A:A,B73,高三质量奖!C:C)&gt;0,SUMIF(高三质量奖!A:A,B73,高三质量奖!C:C),"")</f>
        <v>1817</v>
      </c>
      <c r="F73" s="43">
        <f t="shared" ref="F73:F104" si="9">SUM(C73:E73)</f>
        <v>1817</v>
      </c>
      <c r="G73" s="44">
        <f>IF(SUMIFS('1.gk_工作量'!$M$4:$M$76,'1.gk_工作量'!$B$4:$B$76,B73)&gt;0,SUMIFS('1.gk_工作量'!$M$4:$M$76,'1.gk_工作量'!$B$4:$B$76,B73),"")</f>
        <v>10312.930232558139</v>
      </c>
      <c r="H73" s="45">
        <f>IF(SUMIFS('2.gk_过程评价'!$C:$C,'2.gk_过程评价'!$A:$A,B73)&gt;0,SUMIFS('2.gk_过程评价'!$C:$C,'2.gk_过程评价'!$A:$A,B73),"")</f>
        <v>7027.0075350527095</v>
      </c>
      <c r="I73" s="44">
        <f>IF(SUMIF('3.gk_上线质量'!B:B,B73,'3.gk_上线质量'!D:D)&lt;&gt;0,SUMIF('3.gk_上线质量'!B:B,B73,'3.gk_上线质量'!D:D),"")</f>
        <v>-122.26966124654631</v>
      </c>
      <c r="J73" s="44">
        <f>IF(SUMIFS('3.gk_上线质量'!$F$3:$F$62,'3.gk_上线质量'!$B$3:$B$62,B73)&lt;&gt;0,SUMIFS('3.gk_上线质量'!$F$3:$F$62,'3.gk_上线质量'!$B$3:$B$62,B73),"")</f>
        <v>1046.1881511950803</v>
      </c>
      <c r="K73" s="44">
        <f>IF(SUMIFS('4.gk_艺体质量'!$F$4:$F$53,'4.gk_艺体质量'!$A$4:$A$53,B73)&gt;0,SUMIFS('4.gk_艺体质量'!$F$4:$F$53,'4.gk_艺体质量'!$A$4:$A$53,B73),"")</f>
        <v>91.741799239098626</v>
      </c>
      <c r="L73" s="44" t="str">
        <f>IF(SUMIF('6.gk_年级管理'!A:A,B73,'6.gk_年级管理'!B:B)&gt;0,SUMIF('6.gk_年级管理'!A:A,B73,'6.gk_年级管理'!B:B),"")</f>
        <v/>
      </c>
      <c r="M73" s="46">
        <f t="shared" ref="M73:M104" si="10">SUM(G73:L73)</f>
        <v>18355.598056798481</v>
      </c>
      <c r="N73" s="46">
        <f t="shared" ref="N73:N104" si="11">F73+M73</f>
        <v>20172.598056798481</v>
      </c>
      <c r="O73" s="46">
        <f>IF(P73="辞职发0.3",N73*0.3,N73)</f>
        <v>20172.598056798481</v>
      </c>
      <c r="P73" s="90"/>
    </row>
    <row r="74" spans="1:16" ht="18" customHeight="1" x14ac:dyDescent="0.15">
      <c r="A74" s="10">
        <v>66</v>
      </c>
      <c r="B74" s="10" t="s">
        <v>104</v>
      </c>
      <c r="C74" s="43" t="str">
        <f>IF(SUMIF(高一质量奖!A:A,B74,高一质量奖!B:B)&gt;0,SUMIF(高一质量奖!A:A,B74,高一质量奖!B:B),"")</f>
        <v/>
      </c>
      <c r="D74" s="43" t="str">
        <f>IF(SUMIF(高二质量和进步奖!A:A,B74,高二质量和进步奖!D:D)&gt;0,SUMIF(高二质量和进步奖!A:A,B74,高二质量和进步奖!D:D),"")</f>
        <v/>
      </c>
      <c r="E74" s="43" t="str">
        <f>IF(SUMIF(高三质量奖!A:A,B74,高三质量奖!C:C)&gt;0,SUMIF(高三质量奖!A:A,B74,高三质量奖!C:C),"")</f>
        <v/>
      </c>
      <c r="F74" s="43">
        <f t="shared" si="9"/>
        <v>0</v>
      </c>
      <c r="G74" s="44">
        <f>IF(SUMIFS('1.gk_工作量'!$M$4:$M$76,'1.gk_工作量'!$B$4:$B$76,B74)&gt;0,SUMIFS('1.gk_工作量'!$M$4:$M$76,'1.gk_工作量'!$B$4:$B$76,B74),"")</f>
        <v>5030.6976744186049</v>
      </c>
      <c r="H74" s="45">
        <f>IF(SUMIFS('2.gk_过程评价'!$C:$C,'2.gk_过程评价'!$A:$A,B74)&gt;0,SUMIFS('2.gk_过程评价'!$C:$C,'2.gk_过程评价'!$A:$A,B74),"")</f>
        <v>3612.4710160592381</v>
      </c>
      <c r="I74" s="44">
        <f>IF(SUMIF('3.gk_上线质量'!B:B,B74,'3.gk_上线质量'!D:D)&lt;&gt;0,SUMIF('3.gk_上线质量'!B:B,B74,'3.gk_上线质量'!D:D),"")</f>
        <v>2483.6024940704688</v>
      </c>
      <c r="J74" s="44">
        <f>IF(SUMIFS('3.gk_上线质量'!$F$3:$F$62,'3.gk_上线质量'!$B$3:$B$62,B74)&lt;&gt;0,SUMIFS('3.gk_上线质量'!$F$3:$F$62,'3.gk_上线质量'!$B$3:$B$62,B74),"")</f>
        <v>2199.3728178532942</v>
      </c>
      <c r="K74" s="44" t="str">
        <f>IF(SUMIFS('4.gk_艺体质量'!$F$4:$F$53,'4.gk_艺体质量'!$A$4:$A$53,B74)&gt;0,SUMIFS('4.gk_艺体质量'!$F$4:$F$53,'4.gk_艺体质量'!$A$4:$A$53,B74),"")</f>
        <v/>
      </c>
      <c r="L74" s="44" t="str">
        <f>IF(SUMIF('6.gk_年级管理'!A:A,B74,'6.gk_年级管理'!B:B)&gt;0,SUMIF('6.gk_年级管理'!A:A,B74,'6.gk_年级管理'!B:B),"")</f>
        <v/>
      </c>
      <c r="M74" s="46">
        <f t="shared" si="10"/>
        <v>13326.144002401606</v>
      </c>
      <c r="N74" s="46">
        <f t="shared" si="11"/>
        <v>13326.144002401606</v>
      </c>
      <c r="O74" s="46">
        <f>IF(P74="辞职发0.3",N74*0.3,N74)</f>
        <v>13326.144002401606</v>
      </c>
      <c r="P74" s="90"/>
    </row>
    <row r="75" spans="1:16" ht="18" customHeight="1" x14ac:dyDescent="0.15">
      <c r="A75" s="42">
        <v>67</v>
      </c>
      <c r="B75" s="10" t="s">
        <v>96</v>
      </c>
      <c r="C75" s="43" t="str">
        <f>IF(SUMIF(高一质量奖!A:A,B75,高一质量奖!B:B)&gt;0,SUMIF(高一质量奖!A:A,B75,高一质量奖!B:B),"")</f>
        <v/>
      </c>
      <c r="D75" s="43">
        <f>IF(SUMIF(高二质量和进步奖!A:A,B75,高二质量和进步奖!D:D)&gt;0,SUMIF(高二质量和进步奖!A:A,B75,高二质量和进步奖!D:D),"")</f>
        <v>14511.277977199788</v>
      </c>
      <c r="E75" s="43" t="str">
        <f>IF(SUMIF(高三质量奖!A:A,B75,高三质量奖!C:C)&gt;0,SUMIF(高三质量奖!A:A,B75,高三质量奖!C:C),"")</f>
        <v/>
      </c>
      <c r="F75" s="43">
        <f t="shared" si="9"/>
        <v>14511.277977199788</v>
      </c>
      <c r="G75" s="44" t="str">
        <f>IF(SUMIFS('1.gk_工作量'!$M$4:$M$76,'1.gk_工作量'!$B$4:$B$76,B75)&gt;0,SUMIFS('1.gk_工作量'!$M$4:$M$76,'1.gk_工作量'!$B$4:$B$76,B75),"")</f>
        <v/>
      </c>
      <c r="H75" s="45" t="str">
        <f>IF(SUMIFS('2.gk_过程评价'!$C:$C,'2.gk_过程评价'!$A:$A,B75)&gt;0,SUMIFS('2.gk_过程评价'!$C:$C,'2.gk_过程评价'!$A:$A,B75),"")</f>
        <v/>
      </c>
      <c r="I75" s="44" t="str">
        <f>IF(SUMIF('3.gk_上线质量'!B:B,B75,'3.gk_上线质量'!D:D)&lt;&gt;0,SUMIF('3.gk_上线质量'!B:B,B75,'3.gk_上线质量'!D:D),"")</f>
        <v/>
      </c>
      <c r="J75" s="44" t="str">
        <f>IF(SUMIFS('3.gk_上线质量'!$F$3:$F$62,'3.gk_上线质量'!$B$3:$B$62,B75)&lt;&gt;0,SUMIFS('3.gk_上线质量'!$F$3:$F$62,'3.gk_上线质量'!$B$3:$B$62,B75),"")</f>
        <v/>
      </c>
      <c r="K75" s="44" t="str">
        <f>IF(SUMIFS('4.gk_艺体质量'!$F$4:$F$53,'4.gk_艺体质量'!$A$4:$A$53,B75)&gt;0,SUMIFS('4.gk_艺体质量'!$F$4:$F$53,'4.gk_艺体质量'!$A$4:$A$53,B75),"")</f>
        <v/>
      </c>
      <c r="L75" s="44" t="str">
        <f>IF(SUMIF('6.gk_年级管理'!A:A,B75,'6.gk_年级管理'!B:B)&gt;0,SUMIF('6.gk_年级管理'!A:A,B75,'6.gk_年级管理'!B:B),"")</f>
        <v/>
      </c>
      <c r="M75" s="46">
        <f t="shared" si="10"/>
        <v>0</v>
      </c>
      <c r="N75" s="46">
        <f t="shared" si="11"/>
        <v>14511.277977199788</v>
      </c>
      <c r="O75" s="46">
        <f>IF(P75="辞职发0.3",N75*0.3,N75)</f>
        <v>14511.277977199788</v>
      </c>
      <c r="P75" s="90"/>
    </row>
    <row r="76" spans="1:16" ht="18" customHeight="1" x14ac:dyDescent="0.15">
      <c r="A76" s="10">
        <v>68</v>
      </c>
      <c r="B76" s="10" t="s">
        <v>238</v>
      </c>
      <c r="C76" s="43">
        <f>IF(SUMIF(高一质量奖!A:A,B76,高一质量奖!B:B)&gt;0,SUMIF(高一质量奖!A:A,B76,高一质量奖!B:B),"")</f>
        <v>1776.1171020265906</v>
      </c>
      <c r="D76" s="43" t="str">
        <f>IF(SUMIF(高二质量和进步奖!A:A,B76,高二质量和进步奖!D:D)&gt;0,SUMIF(高二质量和进步奖!A:A,B76,高二质量和进步奖!D:D),"")</f>
        <v/>
      </c>
      <c r="E76" s="43" t="str">
        <f>IF(SUMIF(高三质量奖!A:A,B76,高三质量奖!C:C)&gt;0,SUMIF(高三质量奖!A:A,B76,高三质量奖!C:C),"")</f>
        <v/>
      </c>
      <c r="F76" s="43">
        <f t="shared" si="9"/>
        <v>1776.1171020265906</v>
      </c>
      <c r="G76" s="44" t="str">
        <f>IF(SUMIFS('1.gk_工作量'!$M$4:$M$76,'1.gk_工作量'!$B$4:$B$76,B76)&gt;0,SUMIFS('1.gk_工作量'!$M$4:$M$76,'1.gk_工作量'!$B$4:$B$76,B76),"")</f>
        <v/>
      </c>
      <c r="H76" s="45" t="str">
        <f>IF(SUMIFS('2.gk_过程评价'!$C:$C,'2.gk_过程评价'!$A:$A,B76)&gt;0,SUMIFS('2.gk_过程评价'!$C:$C,'2.gk_过程评价'!$A:$A,B76),"")</f>
        <v/>
      </c>
      <c r="I76" s="44" t="str">
        <f>IF(SUMIF('3.gk_上线质量'!B:B,B76,'3.gk_上线质量'!D:D)&lt;&gt;0,SUMIF('3.gk_上线质量'!B:B,B76,'3.gk_上线质量'!D:D),"")</f>
        <v/>
      </c>
      <c r="J76" s="44" t="str">
        <f>IF(SUMIFS('3.gk_上线质量'!$F$3:$F$62,'3.gk_上线质量'!$B$3:$B$62,B76)&lt;&gt;0,SUMIFS('3.gk_上线质量'!$F$3:$F$62,'3.gk_上线质量'!$B$3:$B$62,B76),"")</f>
        <v/>
      </c>
      <c r="K76" s="44" t="str">
        <f>IF(SUMIFS('4.gk_艺体质量'!$F$4:$F$53,'4.gk_艺体质量'!$A$4:$A$53,B76)&gt;0,SUMIFS('4.gk_艺体质量'!$F$4:$F$53,'4.gk_艺体质量'!$A$4:$A$53,B76),"")</f>
        <v/>
      </c>
      <c r="L76" s="44" t="str">
        <f>IF(SUMIF('6.gk_年级管理'!A:A,B76,'6.gk_年级管理'!B:B)&gt;0,SUMIF('6.gk_年级管理'!A:A,B76,'6.gk_年级管理'!B:B),"")</f>
        <v/>
      </c>
      <c r="M76" s="46">
        <f t="shared" si="10"/>
        <v>0</v>
      </c>
      <c r="N76" s="46">
        <f t="shared" si="11"/>
        <v>1776.1171020265906</v>
      </c>
      <c r="O76" s="46">
        <v>2000</v>
      </c>
      <c r="P76" s="90" t="s">
        <v>263</v>
      </c>
    </row>
    <row r="77" spans="1:16" ht="18" customHeight="1" x14ac:dyDescent="0.15">
      <c r="A77" s="42">
        <v>69</v>
      </c>
      <c r="B77" s="10" t="s">
        <v>204</v>
      </c>
      <c r="C77" s="43" t="str">
        <f>IF(SUMIF(高一质量奖!A:A,B77,高一质量奖!B:B)&gt;0,SUMIF(高一质量奖!A:A,B77,高一质量奖!B:B),"")</f>
        <v/>
      </c>
      <c r="D77" s="43" t="str">
        <f>IF(SUMIF(高二质量和进步奖!A:A,B77,高二质量和进步奖!D:D)&gt;0,SUMIF(高二质量和进步奖!A:A,B77,高二质量和进步奖!D:D),"")</f>
        <v/>
      </c>
      <c r="E77" s="43" t="str">
        <f>IF(SUMIF(高三质量奖!A:A,B77,高三质量奖!C:C)&gt;0,SUMIF(高三质量奖!A:A,B77,高三质量奖!C:C),"")</f>
        <v/>
      </c>
      <c r="F77" s="43">
        <f t="shared" si="9"/>
        <v>0</v>
      </c>
      <c r="G77" s="44">
        <f>IF(SUMIFS('1.gk_工作量'!$M$4:$M$76,'1.gk_工作量'!$B$4:$B$76,B77)&gt;0,SUMIFS('1.gk_工作量'!$M$4:$M$76,'1.gk_工作量'!$B$4:$B$76,B77),"")</f>
        <v>1287.6190476190477</v>
      </c>
      <c r="H77" s="45">
        <f>IF(SUMIFS('2.gk_过程评价'!$C:$C,'2.gk_过程评价'!$A:$A,B77)&gt;0,SUMIFS('2.gk_过程评价'!$C:$C,'2.gk_过程评价'!$A:$A,B77),"")</f>
        <v>3383.0236474973385</v>
      </c>
      <c r="I77" s="44">
        <f>IF(SUMIF('3.gk_上线质量'!B:B,B77,'3.gk_上线质量'!D:D)&lt;&gt;0,SUMIF('3.gk_上线质量'!B:B,B77,'3.gk_上线质量'!D:D),"")</f>
        <v>862.00111178815064</v>
      </c>
      <c r="J77" s="44">
        <f>IF(SUMIFS('3.gk_上线质量'!$F$3:$F$62,'3.gk_上线质量'!$B$3:$B$62,B77)&lt;&gt;0,SUMIFS('3.gk_上线质量'!$F$3:$F$62,'3.gk_上线质量'!$B$3:$B$62,B77),"")</f>
        <v>677.64459793317735</v>
      </c>
      <c r="K77" s="44" t="str">
        <f>IF(SUMIFS('4.gk_艺体质量'!$F$4:$F$53,'4.gk_艺体质量'!$A$4:$A$53,B77)&gt;0,SUMIFS('4.gk_艺体质量'!$F$4:$F$53,'4.gk_艺体质量'!$A$4:$A$53,B77),"")</f>
        <v/>
      </c>
      <c r="L77" s="44" t="str">
        <f>IF(SUMIF('6.gk_年级管理'!A:A,B77,'6.gk_年级管理'!B:B)&gt;0,SUMIF('6.gk_年级管理'!A:A,B77,'6.gk_年级管理'!B:B),"")</f>
        <v/>
      </c>
      <c r="M77" s="46">
        <f t="shared" si="10"/>
        <v>6210.2884048377146</v>
      </c>
      <c r="N77" s="46">
        <f t="shared" si="11"/>
        <v>6210.2884048377146</v>
      </c>
      <c r="O77" s="46">
        <f>IF(P77="辞职发0.3",N77*0.3,N77)</f>
        <v>6210.2884048377146</v>
      </c>
      <c r="P77" s="90"/>
    </row>
    <row r="78" spans="1:16" ht="18" customHeight="1" x14ac:dyDescent="0.15">
      <c r="A78" s="10">
        <v>70</v>
      </c>
      <c r="B78" s="10" t="s">
        <v>237</v>
      </c>
      <c r="C78" s="43">
        <f>IF(SUMIF(高一质量奖!A:A,B78,高一质量奖!B:B)&gt;0,SUMIF(高一质量奖!A:A,B78,高一质量奖!B:B),"")</f>
        <v>1823.5198396185413</v>
      </c>
      <c r="D78" s="43" t="str">
        <f>IF(SUMIF(高二质量和进步奖!A:A,B78,高二质量和进步奖!D:D)&gt;0,SUMIF(高二质量和进步奖!A:A,B78,高二质量和进步奖!D:D),"")</f>
        <v/>
      </c>
      <c r="E78" s="43" t="str">
        <f>IF(SUMIF(高三质量奖!A:A,B78,高三质量奖!C:C)&gt;0,SUMIF(高三质量奖!A:A,B78,高三质量奖!C:C),"")</f>
        <v/>
      </c>
      <c r="F78" s="43">
        <f t="shared" si="9"/>
        <v>1823.5198396185413</v>
      </c>
      <c r="G78" s="44" t="str">
        <f>IF(SUMIFS('1.gk_工作量'!$M$4:$M$76,'1.gk_工作量'!$B$4:$B$76,B78)&gt;0,SUMIFS('1.gk_工作量'!$M$4:$M$76,'1.gk_工作量'!$B$4:$B$76,B78),"")</f>
        <v/>
      </c>
      <c r="H78" s="45" t="str">
        <f>IF(SUMIFS('2.gk_过程评价'!$C:$C,'2.gk_过程评价'!$A:$A,B78)&gt;0,SUMIFS('2.gk_过程评价'!$C:$C,'2.gk_过程评价'!$A:$A,B78),"")</f>
        <v/>
      </c>
      <c r="I78" s="44" t="str">
        <f>IF(SUMIF('3.gk_上线质量'!B:B,B78,'3.gk_上线质量'!D:D)&lt;&gt;0,SUMIF('3.gk_上线质量'!B:B,B78,'3.gk_上线质量'!D:D),"")</f>
        <v/>
      </c>
      <c r="J78" s="44" t="str">
        <f>IF(SUMIFS('3.gk_上线质量'!$F$3:$F$62,'3.gk_上线质量'!$B$3:$B$62,B78)&lt;&gt;0,SUMIFS('3.gk_上线质量'!$F$3:$F$62,'3.gk_上线质量'!$B$3:$B$62,B78),"")</f>
        <v/>
      </c>
      <c r="K78" s="44" t="str">
        <f>IF(SUMIFS('4.gk_艺体质量'!$F$4:$F$53,'4.gk_艺体质量'!$A$4:$A$53,B78)&gt;0,SUMIFS('4.gk_艺体质量'!$F$4:$F$53,'4.gk_艺体质量'!$A$4:$A$53,B78),"")</f>
        <v/>
      </c>
      <c r="L78" s="44" t="str">
        <f>IF(SUMIF('6.gk_年级管理'!A:A,B78,'6.gk_年级管理'!B:B)&gt;0,SUMIF('6.gk_年级管理'!A:A,B78,'6.gk_年级管理'!B:B),"")</f>
        <v/>
      </c>
      <c r="M78" s="46">
        <f t="shared" si="10"/>
        <v>0</v>
      </c>
      <c r="N78" s="46">
        <f t="shared" si="11"/>
        <v>1823.5198396185413</v>
      </c>
      <c r="O78" s="46">
        <v>2000</v>
      </c>
      <c r="P78" s="90" t="s">
        <v>263</v>
      </c>
    </row>
    <row r="79" spans="1:16" ht="18" customHeight="1" x14ac:dyDescent="0.15">
      <c r="A79" s="42">
        <v>71</v>
      </c>
      <c r="B79" s="10" t="s">
        <v>12</v>
      </c>
      <c r="C79" s="43" t="str">
        <f>IF(SUMIF(高一质量奖!A:A,B79,高一质量奖!B:B)&gt;0,SUMIF(高一质量奖!A:A,B79,高一质量奖!B:B),"")</f>
        <v/>
      </c>
      <c r="D79" s="43">
        <f>IF(SUMIF(高二质量和进步奖!A:A,B79,高二质量和进步奖!D:D)&gt;0,SUMIF(高二质量和进步奖!A:A,B79,高二质量和进步奖!D:D),"")</f>
        <v>1625.7278851274107</v>
      </c>
      <c r="E79" s="43" t="str">
        <f>IF(SUMIF(高三质量奖!A:A,B79,高三质量奖!C:C)&gt;0,SUMIF(高三质量奖!A:A,B79,高三质量奖!C:C),"")</f>
        <v/>
      </c>
      <c r="F79" s="43">
        <f t="shared" si="9"/>
        <v>1625.7278851274107</v>
      </c>
      <c r="G79" s="44" t="str">
        <f>IF(SUMIFS('1.gk_工作量'!$M$4:$M$76,'1.gk_工作量'!$B$4:$B$76,B79)&gt;0,SUMIFS('1.gk_工作量'!$M$4:$M$76,'1.gk_工作量'!$B$4:$B$76,B79),"")</f>
        <v/>
      </c>
      <c r="H79" s="45" t="str">
        <f>IF(SUMIFS('2.gk_过程评价'!$C:$C,'2.gk_过程评价'!$A:$A,B79)&gt;0,SUMIFS('2.gk_过程评价'!$C:$C,'2.gk_过程评价'!$A:$A,B79),"")</f>
        <v/>
      </c>
      <c r="I79" s="44" t="str">
        <f>IF(SUMIF('3.gk_上线质量'!B:B,B79,'3.gk_上线质量'!D:D)&lt;&gt;0,SUMIF('3.gk_上线质量'!B:B,B79,'3.gk_上线质量'!D:D),"")</f>
        <v/>
      </c>
      <c r="J79" s="44" t="str">
        <f>IF(SUMIFS('3.gk_上线质量'!$F$3:$F$62,'3.gk_上线质量'!$B$3:$B$62,B79)&lt;&gt;0,SUMIFS('3.gk_上线质量'!$F$3:$F$62,'3.gk_上线质量'!$B$3:$B$62,B79),"")</f>
        <v/>
      </c>
      <c r="K79" s="44" t="str">
        <f>IF(SUMIFS('4.gk_艺体质量'!$F$4:$F$53,'4.gk_艺体质量'!$A$4:$A$53,B79)&gt;0,SUMIFS('4.gk_艺体质量'!$F$4:$F$53,'4.gk_艺体质量'!$A$4:$A$53,B79),"")</f>
        <v/>
      </c>
      <c r="L79" s="44" t="str">
        <f>IF(SUMIF('6.gk_年级管理'!A:A,B79,'6.gk_年级管理'!B:B)&gt;0,SUMIF('6.gk_年级管理'!A:A,B79,'6.gk_年级管理'!B:B),"")</f>
        <v/>
      </c>
      <c r="M79" s="46">
        <f t="shared" si="10"/>
        <v>0</v>
      </c>
      <c r="N79" s="46">
        <f t="shared" si="11"/>
        <v>1625.7278851274107</v>
      </c>
      <c r="O79" s="46">
        <v>2000</v>
      </c>
      <c r="P79" s="90" t="s">
        <v>263</v>
      </c>
    </row>
    <row r="80" spans="1:16" ht="18" customHeight="1" x14ac:dyDescent="0.15">
      <c r="A80" s="10">
        <v>72</v>
      </c>
      <c r="B80" s="10" t="s">
        <v>134</v>
      </c>
      <c r="C80" s="43" t="str">
        <f>IF(SUMIF(高一质量奖!A:A,B80,高一质量奖!B:B)&gt;0,SUMIF(高一质量奖!A:A,B80,高一质量奖!B:B),"")</f>
        <v/>
      </c>
      <c r="D80" s="43" t="str">
        <f>IF(SUMIF(高二质量和进步奖!A:A,B80,高二质量和进步奖!D:D)&gt;0,SUMIF(高二质量和进步奖!A:A,B80,高二质量和进步奖!D:D),"")</f>
        <v/>
      </c>
      <c r="E80" s="43" t="str">
        <f>IF(SUMIF(高三质量奖!A:A,B80,高三质量奖!C:C)&gt;0,SUMIF(高三质量奖!A:A,B80,高三质量奖!C:C),"")</f>
        <v/>
      </c>
      <c r="F80" s="43">
        <f t="shared" si="9"/>
        <v>0</v>
      </c>
      <c r="G80" s="44">
        <f>IF(SUMIFS('1.gk_工作量'!$M$4:$M$76,'1.gk_工作量'!$B$4:$B$76,B80)&gt;0,SUMIFS('1.gk_工作量'!$M$4:$M$76,'1.gk_工作量'!$B$4:$B$76,B80),"")</f>
        <v>11013.557879769767</v>
      </c>
      <c r="H80" s="45">
        <f>IF(SUMIFS('2.gk_过程评价'!$C:$C,'2.gk_过程评价'!$A:$A,B80)&gt;0,SUMIFS('2.gk_过程评价'!$C:$C,'2.gk_过程评价'!$A:$A,B80),"")</f>
        <v>10505.286141004117</v>
      </c>
      <c r="I80" s="44">
        <f>IF(SUMIF('3.gk_上线质量'!B:B,B80,'3.gk_上线质量'!D:D)&lt;&gt;0,SUMIF('3.gk_上线质量'!B:B,B80,'3.gk_上线质量'!D:D),"")</f>
        <v>10302.747330787097</v>
      </c>
      <c r="J80" s="44">
        <f>IF(SUMIFS('3.gk_上线质量'!$F$3:$F$62,'3.gk_上线质量'!$B$3:$B$62,B80)&lt;&gt;0,SUMIFS('3.gk_上线质量'!$F$3:$F$62,'3.gk_上线质量'!$B$3:$B$62,B80),"")</f>
        <v>6800.222982768023</v>
      </c>
      <c r="K80" s="44" t="str">
        <f>IF(SUMIFS('4.gk_艺体质量'!$F$4:$F$53,'4.gk_艺体质量'!$A$4:$A$53,B80)&gt;0,SUMIFS('4.gk_艺体质量'!$F$4:$F$53,'4.gk_艺体质量'!$A$4:$A$53,B80),"")</f>
        <v/>
      </c>
      <c r="L80" s="44">
        <f>IF(SUMIF('6.gk_年级管理'!A:A,B80,'6.gk_年级管理'!B:B)&gt;0,SUMIF('6.gk_年级管理'!A:A,B80,'6.gk_年级管理'!B:B),"")</f>
        <v>135.80571143481399</v>
      </c>
      <c r="M80" s="46">
        <f t="shared" si="10"/>
        <v>38757.620045763812</v>
      </c>
      <c r="N80" s="46">
        <f t="shared" si="11"/>
        <v>38757.620045763812</v>
      </c>
      <c r="O80" s="46">
        <f>IF(P80="辞职发0.3",N80*0.3,N80)</f>
        <v>38757.620045763812</v>
      </c>
      <c r="P80" s="90"/>
    </row>
    <row r="81" spans="1:16" ht="25.5" customHeight="1" x14ac:dyDescent="0.15">
      <c r="A81" s="42">
        <v>73</v>
      </c>
      <c r="B81" s="10" t="s">
        <v>247</v>
      </c>
      <c r="C81" s="43">
        <f>IF(SUMIF(高一质量奖!A:A,B81,高一质量奖!B:B)&gt;0,SUMIF(高一质量奖!A:A,B81,高一质量奖!B:B),"")</f>
        <v>791.62854719348161</v>
      </c>
      <c r="D81" s="43" t="str">
        <f>IF(SUMIF(高二质量和进步奖!A:A,B81,高二质量和进步奖!D:D)&gt;0,SUMIF(高二质量和进步奖!A:A,B81,高二质量和进步奖!D:D),"")</f>
        <v/>
      </c>
      <c r="E81" s="43" t="str">
        <f>IF(SUMIF(高三质量奖!A:A,B81,高三质量奖!C:C)&gt;0,SUMIF(高三质量奖!A:A,B81,高三质量奖!C:C),"")</f>
        <v/>
      </c>
      <c r="F81" s="43">
        <f t="shared" si="9"/>
        <v>791.62854719348161</v>
      </c>
      <c r="G81" s="44" t="str">
        <f>IF(SUMIFS('1.gk_工作量'!$M$4:$M$76,'1.gk_工作量'!$B$4:$B$76,B81)&gt;0,SUMIFS('1.gk_工作量'!$M$4:$M$76,'1.gk_工作量'!$B$4:$B$76,B81),"")</f>
        <v/>
      </c>
      <c r="H81" s="45" t="str">
        <f>IF(SUMIFS('2.gk_过程评价'!$C:$C,'2.gk_过程评价'!$A:$A,B81)&gt;0,SUMIFS('2.gk_过程评价'!$C:$C,'2.gk_过程评价'!$A:$A,B81),"")</f>
        <v/>
      </c>
      <c r="I81" s="44" t="str">
        <f>IF(SUMIF('3.gk_上线质量'!B:B,B81,'3.gk_上线质量'!D:D)&lt;&gt;0,SUMIF('3.gk_上线质量'!B:B,B81,'3.gk_上线质量'!D:D),"")</f>
        <v/>
      </c>
      <c r="J81" s="44" t="str">
        <f>IF(SUMIFS('3.gk_上线质量'!$F$3:$F$62,'3.gk_上线质量'!$B$3:$B$62,B81)&lt;&gt;0,SUMIFS('3.gk_上线质量'!$F$3:$F$62,'3.gk_上线质量'!$B$3:$B$62,B81),"")</f>
        <v/>
      </c>
      <c r="K81" s="44" t="str">
        <f>IF(SUMIFS('4.gk_艺体质量'!$F$4:$F$53,'4.gk_艺体质量'!$A$4:$A$53,B81)&gt;0,SUMIFS('4.gk_艺体质量'!$F$4:$F$53,'4.gk_艺体质量'!$A$4:$A$53,B81),"")</f>
        <v/>
      </c>
      <c r="L81" s="44" t="str">
        <f>IF(SUMIF('6.gk_年级管理'!A:A,B81,'6.gk_年级管理'!B:B)&gt;0,SUMIF('6.gk_年级管理'!A:A,B81,'6.gk_年级管理'!B:B),"")</f>
        <v/>
      </c>
      <c r="M81" s="46">
        <f t="shared" si="10"/>
        <v>0</v>
      </c>
      <c r="N81" s="46">
        <f t="shared" si="11"/>
        <v>791.62854719348161</v>
      </c>
      <c r="O81" s="46">
        <v>2000</v>
      </c>
      <c r="P81" s="87" t="s">
        <v>286</v>
      </c>
    </row>
    <row r="82" spans="1:16" ht="18" customHeight="1" x14ac:dyDescent="0.15">
      <c r="A82" s="10">
        <v>74</v>
      </c>
      <c r="B82" s="10" t="s">
        <v>135</v>
      </c>
      <c r="C82" s="43" t="str">
        <f>IF(SUMIF(高一质量奖!A:A,B82,高一质量奖!B:B)&gt;0,SUMIF(高一质量奖!A:A,B82,高一质量奖!B:B),"")</f>
        <v/>
      </c>
      <c r="D82" s="43" t="str">
        <f>IF(SUMIF(高二质量和进步奖!A:A,B82,高二质量和进步奖!D:D)&gt;0,SUMIF(高二质量和进步奖!A:A,B82,高二质量和进步奖!D:D),"")</f>
        <v/>
      </c>
      <c r="E82" s="43">
        <f>IF(SUMIF(高三质量奖!A:A,B82,高三质量奖!C:C)&gt;0,SUMIF(高三质量奖!A:A,B82,高三质量奖!C:C),"")</f>
        <v>4319.77187681746</v>
      </c>
      <c r="F82" s="43">
        <f t="shared" si="9"/>
        <v>4319.77187681746</v>
      </c>
      <c r="G82" s="44">
        <f>IF(SUMIFS('1.gk_工作量'!$M$4:$M$76,'1.gk_工作量'!$B$4:$B$76,B82)&gt;0,SUMIFS('1.gk_工作量'!$M$4:$M$76,'1.gk_工作量'!$B$4:$B$76,B82),"")</f>
        <v>14278.335753250482</v>
      </c>
      <c r="H82" s="45">
        <f>IF(SUMIFS('2.gk_过程评价'!$C:$C,'2.gk_过程评价'!$A:$A,B82)&gt;0,SUMIFS('2.gk_过程评价'!$C:$C,'2.gk_过程评价'!$A:$A,B82),"")</f>
        <v>10623.835146598747</v>
      </c>
      <c r="I82" s="44">
        <f>IF(SUMIF('3.gk_上线质量'!B:B,B82,'3.gk_上线质量'!D:D)&lt;&gt;0,SUMIF('3.gk_上线质量'!B:B,B82,'3.gk_上线质量'!D:D),"")</f>
        <v>8973.0647647309142</v>
      </c>
      <c r="J82" s="44">
        <f>IF(SUMIFS('3.gk_上线质量'!$F$3:$F$62,'3.gk_上线质量'!$B$3:$B$62,B82)&lt;&gt;0,SUMIFS('3.gk_上线质量'!$F$3:$F$62,'3.gk_上线质量'!$B$3:$B$62,B82),"")</f>
        <v>4036.1463333037482</v>
      </c>
      <c r="K82" s="44">
        <f>IF(SUMIFS('4.gk_艺体质量'!$F$4:$F$53,'4.gk_艺体质量'!$A$4:$A$53,B82)&gt;0,SUMIFS('4.gk_艺体质量'!$F$4:$F$53,'4.gk_艺体质量'!$A$4:$A$53,B82),"")</f>
        <v>8463.180979806848</v>
      </c>
      <c r="L82" s="44">
        <f>IF(SUMIF('6.gk_年级管理'!A:A,B82,'6.gk_年级管理'!B:B)&gt;0,SUMIF('6.gk_年级管理'!A:A,B82,'6.gk_年级管理'!B:B),"")</f>
        <v>587.28603452294203</v>
      </c>
      <c r="M82" s="46">
        <f t="shared" si="10"/>
        <v>46961.849012213679</v>
      </c>
      <c r="N82" s="46">
        <f t="shared" si="11"/>
        <v>51281.620889031139</v>
      </c>
      <c r="O82" s="46">
        <f>IF(P82="辞职发0.3",N82*0.3,N82)</f>
        <v>51281.620889031139</v>
      </c>
      <c r="P82" s="87"/>
    </row>
    <row r="83" spans="1:16" ht="18" customHeight="1" x14ac:dyDescent="0.15">
      <c r="A83" s="42">
        <v>75</v>
      </c>
      <c r="B83" s="10" t="s">
        <v>257</v>
      </c>
      <c r="C83" s="43" t="str">
        <f>IF(SUMIF(高一质量奖!A:A,B83,高一质量奖!B:B)&gt;0,SUMIF(高一质量奖!A:A,B83,高一质量奖!B:B),"")</f>
        <v/>
      </c>
      <c r="D83" s="43" t="str">
        <f>IF(SUMIF(高二质量和进步奖!A:A,B83,高二质量和进步奖!D:D)&gt;0,SUMIF(高二质量和进步奖!A:A,B83,高二质量和进步奖!D:D),"")</f>
        <v/>
      </c>
      <c r="E83" s="43" t="str">
        <f>IF(SUMIF(高三质量奖!A:A,B83,高三质量奖!C:C)&gt;0,SUMIF(高三质量奖!A:A,B83,高三质量奖!C:C),"")</f>
        <v/>
      </c>
      <c r="F83" s="43">
        <f t="shared" si="9"/>
        <v>0</v>
      </c>
      <c r="G83" s="44" t="str">
        <f>IF(SUMIFS('1.gk_工作量'!$M$4:$M$76,'1.gk_工作量'!$B$4:$B$76,B83)&gt;0,SUMIFS('1.gk_工作量'!$M$4:$M$76,'1.gk_工作量'!$B$4:$B$76,B83),"")</f>
        <v/>
      </c>
      <c r="H83" s="45" t="str">
        <f>IF(SUMIFS('2.gk_过程评价'!$C:$C,'2.gk_过程评价'!$A:$A,B83)&gt;0,SUMIFS('2.gk_过程评价'!$C:$C,'2.gk_过程评价'!$A:$A,B83),"")</f>
        <v/>
      </c>
      <c r="I83" s="44" t="str">
        <f>IF(SUMIF('3.gk_上线质量'!B:B,B83,'3.gk_上线质量'!D:D)&lt;&gt;0,SUMIF('3.gk_上线质量'!B:B,B83,'3.gk_上线质量'!D:D),"")</f>
        <v/>
      </c>
      <c r="J83" s="44" t="str">
        <f>IF(SUMIFS('3.gk_上线质量'!$F$3:$F$62,'3.gk_上线质量'!$B$3:$B$62,B83)&lt;&gt;0,SUMIFS('3.gk_上线质量'!$F$3:$F$62,'3.gk_上线质量'!$B$3:$B$62,B83),"")</f>
        <v/>
      </c>
      <c r="K83" s="44" t="str">
        <f>IF(SUMIFS('4.gk_艺体质量'!$F$4:$F$53,'4.gk_艺体质量'!$A$4:$A$53,B83)&gt;0,SUMIFS('4.gk_艺体质量'!$F$4:$F$53,'4.gk_艺体质量'!$A$4:$A$53,B83),"")</f>
        <v/>
      </c>
      <c r="L83" s="44" t="str">
        <f>IF(SUMIF('6.gk_年级管理'!A:A,B83,'6.gk_年级管理'!B:B)&gt;0,SUMIF('6.gk_年级管理'!A:A,B83,'6.gk_年级管理'!B:B),"")</f>
        <v/>
      </c>
      <c r="M83" s="46">
        <f t="shared" si="10"/>
        <v>0</v>
      </c>
      <c r="N83" s="46">
        <f t="shared" si="11"/>
        <v>0</v>
      </c>
      <c r="O83" s="46">
        <v>2000</v>
      </c>
      <c r="P83" s="90" t="s">
        <v>263</v>
      </c>
    </row>
    <row r="84" spans="1:16" ht="18" customHeight="1" x14ac:dyDescent="0.15">
      <c r="A84" s="10">
        <v>76</v>
      </c>
      <c r="B84" s="10" t="s">
        <v>201</v>
      </c>
      <c r="C84" s="43" t="str">
        <f>IF(SUMIF(高一质量奖!A:A,B84,高一质量奖!B:B)&gt;0,SUMIF(高一质量奖!A:A,B84,高一质量奖!B:B),"")</f>
        <v/>
      </c>
      <c r="D84" s="43" t="str">
        <f>IF(SUMIF(高二质量和进步奖!A:A,B84,高二质量和进步奖!D:D)&gt;0,SUMIF(高二质量和进步奖!A:A,B84,高二质量和进步奖!D:D),"")</f>
        <v/>
      </c>
      <c r="E84" s="43" t="str">
        <f>IF(SUMIF(高三质量奖!A:A,B84,高三质量奖!C:C)&gt;0,SUMIF(高三质量奖!A:A,B84,高三质量奖!C:C),"")</f>
        <v/>
      </c>
      <c r="F84" s="43">
        <f t="shared" si="9"/>
        <v>0</v>
      </c>
      <c r="G84" s="44">
        <f>IF(SUMIFS('1.gk_工作量'!$M$4:$M$76,'1.gk_工作量'!$B$4:$B$76,B84)&gt;0,SUMIFS('1.gk_工作量'!$M$4:$M$76,'1.gk_工作量'!$B$4:$B$76,B84),"")</f>
        <v>2060.1904761904761</v>
      </c>
      <c r="H84" s="45">
        <f>IF(SUMIFS('2.gk_过程评价'!$C:$C,'2.gk_过程评价'!$A:$A,B84)&gt;0,SUMIFS('2.gk_过程评价'!$C:$C,'2.gk_过程评价'!$A:$A,B84),"")</f>
        <v>3491.8803183459972</v>
      </c>
      <c r="I84" s="44">
        <f>IF(SUMIF('3.gk_上线质量'!B:B,B84,'3.gk_上线质量'!D:D)&lt;&gt;0,SUMIF('3.gk_上线质量'!B:B,B84,'3.gk_上线质量'!D:D),"")</f>
        <v>275.10673780472877</v>
      </c>
      <c r="J84" s="44">
        <f>IF(SUMIFS('3.gk_上线质量'!$F$3:$F$62,'3.gk_上线质量'!$B$3:$B$62,B84)&lt;&gt;0,SUMIFS('3.gk_上线质量'!$F$3:$F$62,'3.gk_上线质量'!$B$3:$B$62,B84),"")</f>
        <v>435.25125734694325</v>
      </c>
      <c r="K84" s="44">
        <f>IF(SUMIFS('4.gk_艺体质量'!$F$4:$F$53,'4.gk_艺体质量'!$A$4:$A$53,B84)&gt;0,SUMIFS('4.gk_艺体质量'!$F$4:$F$53,'4.gk_艺体质量'!$A$4:$A$53,B84),"")</f>
        <v>206.41904828797195</v>
      </c>
      <c r="L84" s="44" t="str">
        <f>IF(SUMIF('6.gk_年级管理'!A:A,B84,'6.gk_年级管理'!B:B)&gt;0,SUMIF('6.gk_年级管理'!A:A,B84,'6.gk_年级管理'!B:B),"")</f>
        <v/>
      </c>
      <c r="M84" s="46">
        <f t="shared" si="10"/>
        <v>6468.8478379761182</v>
      </c>
      <c r="N84" s="46">
        <f t="shared" si="11"/>
        <v>6468.8478379761182</v>
      </c>
      <c r="O84" s="46">
        <f>IF(P84="辞职发0.3",N84*0.3,N84)</f>
        <v>6468.8478379761182</v>
      </c>
      <c r="P84" s="90" t="s">
        <v>265</v>
      </c>
    </row>
    <row r="85" spans="1:16" ht="18" customHeight="1" x14ac:dyDescent="0.15">
      <c r="A85" s="42">
        <v>77</v>
      </c>
      <c r="B85" s="10" t="s">
        <v>196</v>
      </c>
      <c r="C85" s="43" t="str">
        <f>IF(SUMIF(高一质量奖!A:A,B85,高一质量奖!B:B)&gt;0,SUMIF(高一质量奖!A:A,B85,高一质量奖!B:B),"")</f>
        <v/>
      </c>
      <c r="D85" s="43">
        <f>IF(SUMIF(高二质量和进步奖!A:A,B85,高二质量和进步奖!D:D)&gt;0,SUMIF(高二质量和进步奖!A:A,B85,高二质量和进步奖!D:D),"")</f>
        <v>9383.062410469538</v>
      </c>
      <c r="E85" s="43" t="str">
        <f>IF(SUMIF(高三质量奖!A:A,B85,高三质量奖!C:C)&gt;0,SUMIF(高三质量奖!A:A,B85,高三质量奖!C:C),"")</f>
        <v/>
      </c>
      <c r="F85" s="43">
        <f t="shared" si="9"/>
        <v>9383.062410469538</v>
      </c>
      <c r="G85" s="44">
        <f>IF(SUMIFS('1.gk_工作量'!$M$4:$M$76,'1.gk_工作量'!$B$4:$B$76,B85)&gt;0,SUMIFS('1.gk_工作量'!$M$4:$M$76,'1.gk_工作量'!$B$4:$B$76,B85),"")</f>
        <v>1780.4115226337449</v>
      </c>
      <c r="H85" s="45">
        <f>IF(SUMIFS('2.gk_过程评价'!$C:$C,'2.gk_过程评价'!$A:$A,B85)&gt;0,SUMIFS('2.gk_过程评价'!$C:$C,'2.gk_过程评价'!$A:$A,B85),"")</f>
        <v>1804.8438520389902</v>
      </c>
      <c r="I85" s="44">
        <f>IF(SUMIF('3.gk_上线质量'!B:B,B85,'3.gk_上线质量'!D:D)&lt;&gt;0,SUMIF('3.gk_上线质量'!B:B,B85,'3.gk_上线质量'!D:D),"")</f>
        <v>394.31965752011189</v>
      </c>
      <c r="J85" s="44">
        <f>IF(SUMIFS('3.gk_上线质量'!$F$3:$F$62,'3.gk_上线质量'!$B$3:$B$62,B85)&lt;&gt;0,SUMIFS('3.gk_上线质量'!$F$3:$F$62,'3.gk_上线质量'!$B$3:$B$62,B85),"")</f>
        <v>309.10104467127371</v>
      </c>
      <c r="K85" s="44">
        <f>IF(SUMIFS('4.gk_艺体质量'!$F$4:$F$53,'4.gk_艺体质量'!$A$4:$A$53,B85)&gt;0,SUMIFS('4.gk_艺体质量'!$F$4:$F$53,'4.gk_艺体质量'!$A$4:$A$53,B85),"")</f>
        <v>481.64444600526775</v>
      </c>
      <c r="L85" s="44" t="str">
        <f>IF(SUMIF('6.gk_年级管理'!A:A,B85,'6.gk_年级管理'!B:B)&gt;0,SUMIF('6.gk_年级管理'!A:A,B85,'6.gk_年级管理'!B:B),"")</f>
        <v/>
      </c>
      <c r="M85" s="46">
        <f t="shared" si="10"/>
        <v>4770.3205228693887</v>
      </c>
      <c r="N85" s="46">
        <f t="shared" si="11"/>
        <v>14153.382933338926</v>
      </c>
      <c r="O85" s="46">
        <f>IF(P85="辞职发0.3",N85*0.3,N85)</f>
        <v>14153.382933338926</v>
      </c>
      <c r="P85" s="90"/>
    </row>
    <row r="86" spans="1:16" ht="18" customHeight="1" x14ac:dyDescent="0.15">
      <c r="A86" s="10">
        <v>78</v>
      </c>
      <c r="B86" s="10" t="s">
        <v>232</v>
      </c>
      <c r="C86" s="43">
        <f>IF(SUMIF(高一质量奖!A:A,B86,高一质量奖!B:B)&gt;0,SUMIF(高一质量奖!A:A,B86,高一质量奖!B:B),"")</f>
        <v>7589.2663233155254</v>
      </c>
      <c r="D86" s="43" t="str">
        <f>IF(SUMIF(高二质量和进步奖!A:A,B86,高二质量和进步奖!D:D)&gt;0,SUMIF(高二质量和进步奖!A:A,B86,高二质量和进步奖!D:D),"")</f>
        <v/>
      </c>
      <c r="E86" s="43" t="str">
        <f>IF(SUMIF(高三质量奖!A:A,B86,高三质量奖!C:C)&gt;0,SUMIF(高三质量奖!A:A,B86,高三质量奖!C:C),"")</f>
        <v/>
      </c>
      <c r="F86" s="43">
        <f t="shared" si="9"/>
        <v>7589.2663233155254</v>
      </c>
      <c r="G86" s="44" t="str">
        <f>IF(SUMIFS('1.gk_工作量'!$M$4:$M$76,'1.gk_工作量'!$B$4:$B$76,B86)&gt;0,SUMIFS('1.gk_工作量'!$M$4:$M$76,'1.gk_工作量'!$B$4:$B$76,B86),"")</f>
        <v/>
      </c>
      <c r="H86" s="45" t="str">
        <f>IF(SUMIFS('2.gk_过程评价'!$C:$C,'2.gk_过程评价'!$A:$A,B86)&gt;0,SUMIFS('2.gk_过程评价'!$C:$C,'2.gk_过程评价'!$A:$A,B86),"")</f>
        <v/>
      </c>
      <c r="I86" s="44" t="str">
        <f>IF(SUMIF('3.gk_上线质量'!B:B,B86,'3.gk_上线质量'!D:D)&lt;&gt;0,SUMIF('3.gk_上线质量'!B:B,B86,'3.gk_上线质量'!D:D),"")</f>
        <v/>
      </c>
      <c r="J86" s="44" t="str">
        <f>IF(SUMIFS('3.gk_上线质量'!$F$3:$F$62,'3.gk_上线质量'!$B$3:$B$62,B86)&lt;&gt;0,SUMIFS('3.gk_上线质量'!$F$3:$F$62,'3.gk_上线质量'!$B$3:$B$62,B86),"")</f>
        <v/>
      </c>
      <c r="K86" s="44" t="str">
        <f>IF(SUMIFS('4.gk_艺体质量'!$F$4:$F$53,'4.gk_艺体质量'!$A$4:$A$53,B86)&gt;0,SUMIFS('4.gk_艺体质量'!$F$4:$F$53,'4.gk_艺体质量'!$A$4:$A$53,B86),"")</f>
        <v/>
      </c>
      <c r="L86" s="44" t="str">
        <f>IF(SUMIF('6.gk_年级管理'!A:A,B86,'6.gk_年级管理'!B:B)&gt;0,SUMIF('6.gk_年级管理'!A:A,B86,'6.gk_年级管理'!B:B),"")</f>
        <v/>
      </c>
      <c r="M86" s="46">
        <f t="shared" si="10"/>
        <v>0</v>
      </c>
      <c r="N86" s="46">
        <f t="shared" si="11"/>
        <v>7589.2663233155254</v>
      </c>
      <c r="O86" s="46">
        <f>IF(P86="辞职发0.3",N86*0.3,N86)</f>
        <v>7589.2663233155254</v>
      </c>
      <c r="P86" s="90"/>
    </row>
    <row r="87" spans="1:16" ht="18" customHeight="1" x14ac:dyDescent="0.15">
      <c r="A87" s="42">
        <v>79</v>
      </c>
      <c r="B87" s="10" t="s">
        <v>240</v>
      </c>
      <c r="C87" s="43">
        <f>IF(SUMIF(高一质量奖!A:A,B87,高一质量奖!B:B)&gt;0,SUMIF(高一质量奖!A:A,B87,高一质量奖!B:B),"")</f>
        <v>1660.4199322242596</v>
      </c>
      <c r="D87" s="43" t="str">
        <f>IF(SUMIF(高二质量和进步奖!A:A,B87,高二质量和进步奖!D:D)&gt;0,SUMIF(高二质量和进步奖!A:A,B87,高二质量和进步奖!D:D),"")</f>
        <v/>
      </c>
      <c r="E87" s="43" t="str">
        <f>IF(SUMIF(高三质量奖!A:A,B87,高三质量奖!C:C)&gt;0,SUMIF(高三质量奖!A:A,B87,高三质量奖!C:C),"")</f>
        <v/>
      </c>
      <c r="F87" s="43">
        <f t="shared" si="9"/>
        <v>1660.4199322242596</v>
      </c>
      <c r="G87" s="44" t="str">
        <f>IF(SUMIFS('1.gk_工作量'!$M$4:$M$76,'1.gk_工作量'!$B$4:$B$76,B87)&gt;0,SUMIFS('1.gk_工作量'!$M$4:$M$76,'1.gk_工作量'!$B$4:$B$76,B87),"")</f>
        <v/>
      </c>
      <c r="H87" s="45" t="str">
        <f>IF(SUMIFS('2.gk_过程评价'!$C:$C,'2.gk_过程评价'!$A:$A,B87)&gt;0,SUMIFS('2.gk_过程评价'!$C:$C,'2.gk_过程评价'!$A:$A,B87),"")</f>
        <v/>
      </c>
      <c r="I87" s="44" t="str">
        <f>IF(SUMIF('3.gk_上线质量'!B:B,B87,'3.gk_上线质量'!D:D)&lt;&gt;0,SUMIF('3.gk_上线质量'!B:B,B87,'3.gk_上线质量'!D:D),"")</f>
        <v/>
      </c>
      <c r="J87" s="44" t="str">
        <f>IF(SUMIFS('3.gk_上线质量'!$F$3:$F$62,'3.gk_上线质量'!$B$3:$B$62,B87)&lt;&gt;0,SUMIFS('3.gk_上线质量'!$F$3:$F$62,'3.gk_上线质量'!$B$3:$B$62,B87),"")</f>
        <v/>
      </c>
      <c r="K87" s="44" t="str">
        <f>IF(SUMIFS('4.gk_艺体质量'!$F$4:$F$53,'4.gk_艺体质量'!$A$4:$A$53,B87)&gt;0,SUMIFS('4.gk_艺体质量'!$F$4:$F$53,'4.gk_艺体质量'!$A$4:$A$53,B87),"")</f>
        <v/>
      </c>
      <c r="L87" s="44" t="str">
        <f>IF(SUMIF('6.gk_年级管理'!A:A,B87,'6.gk_年级管理'!B:B)&gt;0,SUMIF('6.gk_年级管理'!A:A,B87,'6.gk_年级管理'!B:B),"")</f>
        <v/>
      </c>
      <c r="M87" s="46">
        <f t="shared" si="10"/>
        <v>0</v>
      </c>
      <c r="N87" s="46">
        <f t="shared" si="11"/>
        <v>1660.4199322242596</v>
      </c>
      <c r="O87" s="46">
        <v>2000</v>
      </c>
      <c r="P87" s="90" t="s">
        <v>263</v>
      </c>
    </row>
    <row r="88" spans="1:16" ht="18" customHeight="1" x14ac:dyDescent="0.15">
      <c r="A88" s="10">
        <v>80</v>
      </c>
      <c r="B88" s="10" t="s">
        <v>153</v>
      </c>
      <c r="C88" s="43">
        <f>IF(SUMIF(高一质量奖!A:A,B88,高一质量奖!B:B)&gt;0,SUMIF(高一质量奖!A:A,B88,高一质量奖!B:B),"")</f>
        <v>11879.702045604557</v>
      </c>
      <c r="D88" s="43" t="str">
        <f>IF(SUMIF(高二质量和进步奖!A:A,B88,高二质量和进步奖!D:D)&gt;0,SUMIF(高二质量和进步奖!A:A,B88,高二质量和进步奖!D:D),"")</f>
        <v/>
      </c>
      <c r="E88" s="43" t="str">
        <f>IF(SUMIF(高三质量奖!A:A,B88,高三质量奖!C:C)&gt;0,SUMIF(高三质量奖!A:A,B88,高三质量奖!C:C),"")</f>
        <v/>
      </c>
      <c r="F88" s="43">
        <f t="shared" si="9"/>
        <v>11879.702045604557</v>
      </c>
      <c r="G88" s="44" t="str">
        <f>IF(SUMIFS('1.gk_工作量'!$M$4:$M$76,'1.gk_工作量'!$B$4:$B$76,B88)&gt;0,SUMIFS('1.gk_工作量'!$M$4:$M$76,'1.gk_工作量'!$B$4:$B$76,B88),"")</f>
        <v/>
      </c>
      <c r="H88" s="45" t="str">
        <f>IF(SUMIFS('2.gk_过程评价'!$C:$C,'2.gk_过程评价'!$A:$A,B88)&gt;0,SUMIFS('2.gk_过程评价'!$C:$C,'2.gk_过程评价'!$A:$A,B88),"")</f>
        <v/>
      </c>
      <c r="I88" s="44" t="str">
        <f>IF(SUMIF('3.gk_上线质量'!B:B,B88,'3.gk_上线质量'!D:D)&lt;&gt;0,SUMIF('3.gk_上线质量'!B:B,B88,'3.gk_上线质量'!D:D),"")</f>
        <v/>
      </c>
      <c r="J88" s="44" t="str">
        <f>IF(SUMIFS('3.gk_上线质量'!$F$3:$F$62,'3.gk_上线质量'!$B$3:$B$62,B88)&lt;&gt;0,SUMIFS('3.gk_上线质量'!$F$3:$F$62,'3.gk_上线质量'!$B$3:$B$62,B88),"")</f>
        <v/>
      </c>
      <c r="K88" s="44" t="str">
        <f>IF(SUMIFS('4.gk_艺体质量'!$F$4:$F$53,'4.gk_艺体质量'!$A$4:$A$53,B88)&gt;0,SUMIFS('4.gk_艺体质量'!$F$4:$F$53,'4.gk_艺体质量'!$A$4:$A$53,B88),"")</f>
        <v/>
      </c>
      <c r="L88" s="44" t="str">
        <f>IF(SUMIF('6.gk_年级管理'!A:A,B88,'6.gk_年级管理'!B:B)&gt;0,SUMIF('6.gk_年级管理'!A:A,B88,'6.gk_年级管理'!B:B),"")</f>
        <v/>
      </c>
      <c r="M88" s="46">
        <f t="shared" si="10"/>
        <v>0</v>
      </c>
      <c r="N88" s="46">
        <f t="shared" si="11"/>
        <v>11879.702045604557</v>
      </c>
      <c r="O88" s="46">
        <f>IF(P88="辞职发0.3",N88*0.3,N88)</f>
        <v>11879.702045604557</v>
      </c>
      <c r="P88" s="90"/>
    </row>
    <row r="89" spans="1:16" ht="18" customHeight="1" x14ac:dyDescent="0.15">
      <c r="A89" s="42">
        <v>81</v>
      </c>
      <c r="B89" s="10" t="s">
        <v>181</v>
      </c>
      <c r="C89" s="43" t="str">
        <f>IF(SUMIF(高一质量奖!A:A,B89,高一质量奖!B:B)&gt;0,SUMIF(高一质量奖!A:A,B89,高一质量奖!B:B),"")</f>
        <v/>
      </c>
      <c r="D89" s="43">
        <f>IF(SUMIF(高二质量和进步奖!A:A,B89,高二质量和进步奖!D:D)&gt;0,SUMIF(高二质量和进步奖!A:A,B89,高二质量和进步奖!D:D),"")</f>
        <v>14486.262624902432</v>
      </c>
      <c r="E89" s="43" t="str">
        <f>IF(SUMIF(高三质量奖!A:A,B89,高三质量奖!C:C)&gt;0,SUMIF(高三质量奖!A:A,B89,高三质量奖!C:C),"")</f>
        <v/>
      </c>
      <c r="F89" s="43">
        <f t="shared" si="9"/>
        <v>14486.262624902432</v>
      </c>
      <c r="G89" s="44" t="str">
        <f>IF(SUMIFS('1.gk_工作量'!$M$4:$M$76,'1.gk_工作量'!$B$4:$B$76,B89)&gt;0,SUMIFS('1.gk_工作量'!$M$4:$M$76,'1.gk_工作量'!$B$4:$B$76,B89),"")</f>
        <v/>
      </c>
      <c r="H89" s="45" t="str">
        <f>IF(SUMIFS('2.gk_过程评价'!$C:$C,'2.gk_过程评价'!$A:$A,B89)&gt;0,SUMIFS('2.gk_过程评价'!$C:$C,'2.gk_过程评价'!$A:$A,B89),"")</f>
        <v/>
      </c>
      <c r="I89" s="44" t="str">
        <f>IF(SUMIF('3.gk_上线质量'!B:B,B89,'3.gk_上线质量'!D:D)&lt;&gt;0,SUMIF('3.gk_上线质量'!B:B,B89,'3.gk_上线质量'!D:D),"")</f>
        <v/>
      </c>
      <c r="J89" s="44" t="str">
        <f>IF(SUMIFS('3.gk_上线质量'!$F$3:$F$62,'3.gk_上线质量'!$B$3:$B$62,B89)&lt;&gt;0,SUMIFS('3.gk_上线质量'!$F$3:$F$62,'3.gk_上线质量'!$B$3:$B$62,B89),"")</f>
        <v/>
      </c>
      <c r="K89" s="44" t="str">
        <f>IF(SUMIFS('4.gk_艺体质量'!$F$4:$F$53,'4.gk_艺体质量'!$A$4:$A$53,B89)&gt;0,SUMIFS('4.gk_艺体质量'!$F$4:$F$53,'4.gk_艺体质量'!$A$4:$A$53,B89),"")</f>
        <v/>
      </c>
      <c r="L89" s="44" t="str">
        <f>IF(SUMIF('6.gk_年级管理'!A:A,B89,'6.gk_年级管理'!B:B)&gt;0,SUMIF('6.gk_年级管理'!A:A,B89,'6.gk_年级管理'!B:B),"")</f>
        <v/>
      </c>
      <c r="M89" s="46">
        <f t="shared" si="10"/>
        <v>0</v>
      </c>
      <c r="N89" s="46">
        <f t="shared" si="11"/>
        <v>14486.262624902432</v>
      </c>
      <c r="O89" s="46">
        <f>IF(P89="辞职发0.3",N89*0.3,N89)</f>
        <v>14486.262624902432</v>
      </c>
      <c r="P89" s="90"/>
    </row>
    <row r="90" spans="1:16" ht="18" customHeight="1" x14ac:dyDescent="0.15">
      <c r="A90" s="10">
        <v>82</v>
      </c>
      <c r="B90" s="10" t="s">
        <v>136</v>
      </c>
      <c r="C90" s="43">
        <f>IF(SUMIF(高一质量奖!A:A,B90,高一质量奖!B:B)&gt;0,SUMIF(高一质量奖!A:A,B90,高一质量奖!B:B),"")</f>
        <v>4331.6296097623126</v>
      </c>
      <c r="D90" s="43" t="str">
        <f>IF(SUMIF(高二质量和进步奖!A:A,B90,高二质量和进步奖!D:D)&gt;0,SUMIF(高二质量和进步奖!A:A,B90,高二质量和进步奖!D:D),"")</f>
        <v/>
      </c>
      <c r="E90" s="43" t="str">
        <f>IF(SUMIF(高三质量奖!A:A,B90,高三质量奖!C:C)&gt;0,SUMIF(高三质量奖!A:A,B90,高三质量奖!C:C),"")</f>
        <v/>
      </c>
      <c r="F90" s="43">
        <f t="shared" si="9"/>
        <v>4331.6296097623126</v>
      </c>
      <c r="G90" s="44">
        <f>IF(SUMIFS('1.gk_工作量'!$M$4:$M$76,'1.gk_工作量'!$B$4:$B$76,B90)&gt;0,SUMIFS('1.gk_工作量'!$M$4:$M$76,'1.gk_工作量'!$B$4:$B$76,B90),"")</f>
        <v>3910.5467372134044</v>
      </c>
      <c r="H90" s="45">
        <f>IF(SUMIFS('2.gk_过程评价'!$C:$C,'2.gk_过程评价'!$A:$A,B90)&gt;0,SUMIFS('2.gk_过程评价'!$C:$C,'2.gk_过程评价'!$A:$A,B90),"")</f>
        <v>7058.4350172617269</v>
      </c>
      <c r="I90" s="44">
        <f>IF(SUMIF('3.gk_上线质量'!B:B,B90,'3.gk_上线质量'!D:D)&lt;&gt;0,SUMIF('3.gk_上线质量'!B:B,B90,'3.gk_上线质量'!D:D),"")</f>
        <v>1557.4098101278821</v>
      </c>
      <c r="J90" s="44">
        <f>IF(SUMIFS('3.gk_上线质量'!$F$3:$F$62,'3.gk_上线质量'!$B$3:$B$62,B90)&lt;&gt;0,SUMIFS('3.gk_上线质量'!$F$3:$F$62,'3.gk_上线质量'!$B$3:$B$62,B90),"")</f>
        <v>903.52613057756957</v>
      </c>
      <c r="K90" s="44">
        <f>IF(SUMIFS('4.gk_艺体质量'!$F$4:$F$53,'4.gk_艺体质量'!$A$4:$A$53,B90)&gt;0,SUMIFS('4.gk_艺体质量'!$F$4:$F$53,'4.gk_艺体质量'!$A$4:$A$53,B90),"")</f>
        <v>1204.1111150131694</v>
      </c>
      <c r="L90" s="44" t="str">
        <f>IF(SUMIF('6.gk_年级管理'!A:A,B90,'6.gk_年级管理'!B:B)&gt;0,SUMIF('6.gk_年级管理'!A:A,B90,'6.gk_年级管理'!B:B),"")</f>
        <v/>
      </c>
      <c r="M90" s="46">
        <f t="shared" si="10"/>
        <v>14634.028810193751</v>
      </c>
      <c r="N90" s="46">
        <f t="shared" si="11"/>
        <v>18965.658419956064</v>
      </c>
      <c r="O90" s="46">
        <f>IF(P90="辞职发0.3",N90*0.3,N90)</f>
        <v>18965.658419956064</v>
      </c>
      <c r="P90" s="90"/>
    </row>
    <row r="91" spans="1:16" ht="18" customHeight="1" x14ac:dyDescent="0.15">
      <c r="A91" s="42">
        <v>83</v>
      </c>
      <c r="B91" s="10" t="s">
        <v>202</v>
      </c>
      <c r="C91" s="43" t="str">
        <f>IF(SUMIF(高一质量奖!A:A,B91,高一质量奖!B:B)&gt;0,SUMIF(高一质量奖!A:A,B91,高一质量奖!B:B),"")</f>
        <v/>
      </c>
      <c r="D91" s="43" t="str">
        <f>IF(SUMIF(高二质量和进步奖!A:A,B91,高二质量和进步奖!D:D)&gt;0,SUMIF(高二质量和进步奖!A:A,B91,高二质量和进步奖!D:D),"")</f>
        <v/>
      </c>
      <c r="E91" s="43" t="str">
        <f>IF(SUMIF(高三质量奖!A:A,B91,高三质量奖!C:C)&gt;0,SUMIF(高三质量奖!A:A,B91,高三质量奖!C:C),"")</f>
        <v/>
      </c>
      <c r="F91" s="43">
        <f t="shared" si="9"/>
        <v>0</v>
      </c>
      <c r="G91" s="44">
        <f>IF(SUMIFS('1.gk_工作量'!$M$4:$M$76,'1.gk_工作量'!$B$4:$B$76,B91)&gt;0,SUMIFS('1.gk_工作量'!$M$4:$M$76,'1.gk_工作量'!$B$4:$B$76,B91),"")</f>
        <v>2060.1904761904761</v>
      </c>
      <c r="H91" s="45">
        <f>IF(SUMIFS('2.gk_过程评价'!$C:$C,'2.gk_过程评价'!$A:$A,B91)&gt;0,SUMIFS('2.gk_过程评价'!$C:$C,'2.gk_过程评价'!$A:$A,B91),"")</f>
        <v>3489.0346628854923</v>
      </c>
      <c r="I91" s="44">
        <f>IF(SUMIF('3.gk_上线质量'!B:B,B91,'3.gk_上线质量'!D:D)&lt;&gt;0,SUMIF('3.gk_上线质量'!B:B,B91,'3.gk_上线质量'!D:D),"")</f>
        <v>-45.85112296745482</v>
      </c>
      <c r="J91" s="44">
        <f>IF(SUMIFS('3.gk_上线质量'!$F$3:$F$62,'3.gk_上线质量'!$B$3:$B$62,B91)&lt;&gt;0,SUMIFS('3.gk_上线质量'!$F$3:$F$62,'3.gk_上线质量'!$B$3:$B$62,B91),"")</f>
        <v>280.0402626936326</v>
      </c>
      <c r="K91" s="44">
        <f>IF(SUMIFS('4.gk_艺体质量'!$F$4:$F$53,'4.gk_艺体质量'!$A$4:$A$53,B91)&gt;0,SUMIFS('4.gk_艺体质量'!$F$4:$F$53,'4.gk_艺体质量'!$A$4:$A$53,B91),"")</f>
        <v>928.88571729587363</v>
      </c>
      <c r="L91" s="44" t="str">
        <f>IF(SUMIF('6.gk_年级管理'!A:A,B91,'6.gk_年级管理'!B:B)&gt;0,SUMIF('6.gk_年级管理'!A:A,B91,'6.gk_年级管理'!B:B),"")</f>
        <v/>
      </c>
      <c r="M91" s="46">
        <f t="shared" si="10"/>
        <v>6712.2999960980196</v>
      </c>
      <c r="N91" s="46">
        <f t="shared" si="11"/>
        <v>6712.2999960980196</v>
      </c>
      <c r="O91" s="46">
        <f>IF(P91="辞职发0.3",N91*0.3,N91)</f>
        <v>6712.2999960980196</v>
      </c>
      <c r="P91" s="90" t="s">
        <v>265</v>
      </c>
    </row>
    <row r="92" spans="1:16" ht="18" customHeight="1" x14ac:dyDescent="0.15">
      <c r="A92" s="10">
        <v>84</v>
      </c>
      <c r="B92" s="10" t="s">
        <v>248</v>
      </c>
      <c r="C92" s="43">
        <f>IF(SUMIF(高一质量奖!A:A,B92,高一质量奖!B:B)&gt;0,SUMIF(高一质量奖!A:A,B92,高一质量奖!B:B),"")</f>
        <v>1153.4932022906526</v>
      </c>
      <c r="D92" s="43" t="str">
        <f>IF(SUMIF(高二质量和进步奖!A:A,B92,高二质量和进步奖!D:D)&gt;0,SUMIF(高二质量和进步奖!A:A,B92,高二质量和进步奖!D:D),"")</f>
        <v/>
      </c>
      <c r="E92" s="43" t="str">
        <f>IF(SUMIF(高三质量奖!A:A,B92,高三质量奖!C:C)&gt;0,SUMIF(高三质量奖!A:A,B92,高三质量奖!C:C),"")</f>
        <v/>
      </c>
      <c r="F92" s="43">
        <f t="shared" si="9"/>
        <v>1153.4932022906526</v>
      </c>
      <c r="G92" s="44" t="str">
        <f>IF(SUMIFS('1.gk_工作量'!$M$4:$M$76,'1.gk_工作量'!$B$4:$B$76,B92)&gt;0,SUMIFS('1.gk_工作量'!$M$4:$M$76,'1.gk_工作量'!$B$4:$B$76,B92),"")</f>
        <v/>
      </c>
      <c r="H92" s="45" t="str">
        <f>IF(SUMIFS('2.gk_过程评价'!$C:$C,'2.gk_过程评价'!$A:$A,B92)&gt;0,SUMIFS('2.gk_过程评价'!$C:$C,'2.gk_过程评价'!$A:$A,B92),"")</f>
        <v/>
      </c>
      <c r="I92" s="44" t="str">
        <f>IF(SUMIF('3.gk_上线质量'!B:B,B92,'3.gk_上线质量'!D:D)&lt;&gt;0,SUMIF('3.gk_上线质量'!B:B,B92,'3.gk_上线质量'!D:D),"")</f>
        <v/>
      </c>
      <c r="J92" s="44" t="str">
        <f>IF(SUMIFS('3.gk_上线质量'!$F$3:$F$62,'3.gk_上线质量'!$B$3:$B$62,B92)&lt;&gt;0,SUMIFS('3.gk_上线质量'!$F$3:$F$62,'3.gk_上线质量'!$B$3:$B$62,B92),"")</f>
        <v/>
      </c>
      <c r="K92" s="44" t="str">
        <f>IF(SUMIFS('4.gk_艺体质量'!$F$4:$F$53,'4.gk_艺体质量'!$A$4:$A$53,B92)&gt;0,SUMIFS('4.gk_艺体质量'!$F$4:$F$53,'4.gk_艺体质量'!$A$4:$A$53,B92),"")</f>
        <v/>
      </c>
      <c r="L92" s="44" t="str">
        <f>IF(SUMIF('6.gk_年级管理'!A:A,B92,'6.gk_年级管理'!B:B)&gt;0,SUMIF('6.gk_年级管理'!A:A,B92,'6.gk_年级管理'!B:B),"")</f>
        <v/>
      </c>
      <c r="M92" s="46">
        <f t="shared" si="10"/>
        <v>0</v>
      </c>
      <c r="N92" s="46">
        <f t="shared" si="11"/>
        <v>1153.4932022906526</v>
      </c>
      <c r="O92" s="46">
        <v>2000</v>
      </c>
      <c r="P92" s="90" t="s">
        <v>263</v>
      </c>
    </row>
    <row r="93" spans="1:16" ht="18" customHeight="1" x14ac:dyDescent="0.15">
      <c r="A93" s="42">
        <v>85</v>
      </c>
      <c r="B93" s="10" t="s">
        <v>242</v>
      </c>
      <c r="C93" s="43">
        <f>IF(SUMIF(高一质量奖!A:A,B93,高一质量奖!B:B)&gt;0,SUMIF(高一质量奖!A:A,B93,高一质量奖!B:B),"")</f>
        <v>4932.3770829339264</v>
      </c>
      <c r="D93" s="43" t="str">
        <f>IF(SUMIF(高二质量和进步奖!A:A,B93,高二质量和进步奖!D:D)&gt;0,SUMIF(高二质量和进步奖!A:A,B93,高二质量和进步奖!D:D),"")</f>
        <v/>
      </c>
      <c r="E93" s="43" t="str">
        <f>IF(SUMIF(高三质量奖!A:A,B93,高三质量奖!C:C)&gt;0,SUMIF(高三质量奖!A:A,B93,高三质量奖!C:C),"")</f>
        <v/>
      </c>
      <c r="F93" s="43">
        <f t="shared" si="9"/>
        <v>4932.3770829339264</v>
      </c>
      <c r="G93" s="44" t="str">
        <f>IF(SUMIFS('1.gk_工作量'!$M$4:$M$76,'1.gk_工作量'!$B$4:$B$76,B93)&gt;0,SUMIFS('1.gk_工作量'!$M$4:$M$76,'1.gk_工作量'!$B$4:$B$76,B93),"")</f>
        <v/>
      </c>
      <c r="H93" s="45" t="str">
        <f>IF(SUMIFS('2.gk_过程评价'!$C:$C,'2.gk_过程评价'!$A:$A,B93)&gt;0,SUMIFS('2.gk_过程评价'!$C:$C,'2.gk_过程评价'!$A:$A,B93),"")</f>
        <v/>
      </c>
      <c r="I93" s="44" t="str">
        <f>IF(SUMIF('3.gk_上线质量'!B:B,B93,'3.gk_上线质量'!D:D)&lt;&gt;0,SUMIF('3.gk_上线质量'!B:B,B93,'3.gk_上线质量'!D:D),"")</f>
        <v/>
      </c>
      <c r="J93" s="44" t="str">
        <f>IF(SUMIFS('3.gk_上线质量'!$F$3:$F$62,'3.gk_上线质量'!$B$3:$B$62,B93)&lt;&gt;0,SUMIFS('3.gk_上线质量'!$F$3:$F$62,'3.gk_上线质量'!$B$3:$B$62,B93),"")</f>
        <v/>
      </c>
      <c r="K93" s="44" t="str">
        <f>IF(SUMIFS('4.gk_艺体质量'!$F$4:$F$53,'4.gk_艺体质量'!$A$4:$A$53,B93)&gt;0,SUMIFS('4.gk_艺体质量'!$F$4:$F$53,'4.gk_艺体质量'!$A$4:$A$53,B93),"")</f>
        <v/>
      </c>
      <c r="L93" s="44" t="str">
        <f>IF(SUMIF('6.gk_年级管理'!A:A,B93,'6.gk_年级管理'!B:B)&gt;0,SUMIF('6.gk_年级管理'!A:A,B93,'6.gk_年级管理'!B:B),"")</f>
        <v/>
      </c>
      <c r="M93" s="46">
        <f t="shared" si="10"/>
        <v>0</v>
      </c>
      <c r="N93" s="46">
        <f t="shared" si="11"/>
        <v>4932.3770829339264</v>
      </c>
      <c r="O93" s="46">
        <f>IF(P93="辞职发0.3",N93*0.3,N93)</f>
        <v>4932.3770829339264</v>
      </c>
      <c r="P93" s="90"/>
    </row>
    <row r="94" spans="1:16" ht="18" customHeight="1" x14ac:dyDescent="0.15">
      <c r="A94" s="10">
        <v>86</v>
      </c>
      <c r="B94" s="10" t="s">
        <v>220</v>
      </c>
      <c r="C94" s="43" t="str">
        <f>IF(SUMIF(高一质量奖!A:A,B94,高一质量奖!B:B)&gt;0,SUMIF(高一质量奖!A:A,B94,高一质量奖!B:B),"")</f>
        <v/>
      </c>
      <c r="D94" s="43" t="str">
        <f>IF(SUMIF(高二质量和进步奖!A:A,B94,高二质量和进步奖!D:D)&gt;0,SUMIF(高二质量和进步奖!A:A,B94,高二质量和进步奖!D:D),"")</f>
        <v/>
      </c>
      <c r="E94" s="43" t="str">
        <f>IF(SUMIF(高三质量奖!A:A,B94,高三质量奖!C:C)&gt;0,SUMIF(高三质量奖!A:A,B94,高三质量奖!C:C),"")</f>
        <v/>
      </c>
      <c r="F94" s="43">
        <f t="shared" si="9"/>
        <v>0</v>
      </c>
      <c r="G94" s="44">
        <f>IF(SUMIFS('1.gk_工作量'!$M$4:$M$76,'1.gk_工作量'!$B$4:$B$76,B94)&gt;0,SUMIFS('1.gk_工作量'!$M$4:$M$76,'1.gk_工作量'!$B$4:$B$76,B94),"")</f>
        <v>2136.4938271604942</v>
      </c>
      <c r="H94" s="45">
        <f>IF(SUMIFS('2.gk_过程评价'!$C:$C,'2.gk_过程评价'!$A:$A,B94)&gt;0,SUMIFS('2.gk_过程评价'!$C:$C,'2.gk_过程评价'!$A:$A,B94),"")</f>
        <v>3330.4382127190938</v>
      </c>
      <c r="I94" s="44">
        <f>IF(SUMIF('3.gk_上线质量'!B:B,B94,'3.gk_上线质量'!D:D)&lt;&gt;0,SUMIF('3.gk_上线质量'!B:B,B94,'3.gk_上线质量'!D:D),"")</f>
        <v>2796.9185010147439</v>
      </c>
      <c r="J94" s="44">
        <f>IF(SUMIFS('3.gk_上线质量'!$F$3:$F$62,'3.gk_上线质量'!$B$3:$B$62,B94)&lt;&gt;0,SUMIFS('3.gk_上线质量'!$F$3:$F$62,'3.gk_上线质量'!$B$3:$B$62,B94),"")</f>
        <v>1783.275257718886</v>
      </c>
      <c r="K94" s="44">
        <f>IF(SUMIFS('4.gk_艺体质量'!$F$4:$F$53,'4.gk_艺体质量'!$A$4:$A$53,B94)&gt;0,SUMIFS('4.gk_艺体质量'!$F$4:$F$53,'4.gk_艺体质量'!$A$4:$A$53,B94),"")</f>
        <v>229.35449809774656</v>
      </c>
      <c r="L94" s="44" t="str">
        <f>IF(SUMIF('6.gk_年级管理'!A:A,B94,'6.gk_年级管理'!B:B)&gt;0,SUMIF('6.gk_年级管理'!A:A,B94,'6.gk_年级管理'!B:B),"")</f>
        <v/>
      </c>
      <c r="M94" s="46">
        <f t="shared" si="10"/>
        <v>10276.480296710963</v>
      </c>
      <c r="N94" s="46">
        <f t="shared" si="11"/>
        <v>10276.480296710963</v>
      </c>
      <c r="O94" s="46">
        <f>IF(P94="辞职发0.3",N94*0.3,N94)</f>
        <v>3082.9440890132887</v>
      </c>
      <c r="P94" s="90" t="s">
        <v>261</v>
      </c>
    </row>
    <row r="95" spans="1:16" ht="18" customHeight="1" x14ac:dyDescent="0.15">
      <c r="A95" s="42">
        <v>87</v>
      </c>
      <c r="B95" s="10" t="s">
        <v>274</v>
      </c>
      <c r="C95" s="43" t="str">
        <f>IF(SUMIF(高一质量奖!A:A,B95,高一质量奖!B:B)&gt;0,SUMIF(高一质量奖!A:A,B95,高一质量奖!B:B),"")</f>
        <v/>
      </c>
      <c r="D95" s="43" t="str">
        <f>IF(SUMIF(高二质量和进步奖!A:A,B95,高二质量和进步奖!D:D)&gt;0,SUMIF(高二质量和进步奖!A:A,B95,高二质量和进步奖!D:D),"")</f>
        <v/>
      </c>
      <c r="E95" s="43" t="str">
        <f>IF(SUMIF(高三质量奖!A:A,B95,高三质量奖!C:C)&gt;0,SUMIF(高三质量奖!A:A,B95,高三质量奖!C:C),"")</f>
        <v/>
      </c>
      <c r="F95" s="43">
        <f t="shared" si="9"/>
        <v>0</v>
      </c>
      <c r="G95" s="44" t="str">
        <f>IF(SUMIFS('1.gk_工作量'!$M$4:$M$76,'1.gk_工作量'!$B$4:$B$76,B95)&gt;0,SUMIFS('1.gk_工作量'!$M$4:$M$76,'1.gk_工作量'!$B$4:$B$76,B95),"")</f>
        <v/>
      </c>
      <c r="H95" s="45" t="str">
        <f>IF(SUMIFS('2.gk_过程评价'!$C:$C,'2.gk_过程评价'!$A:$A,B95)&gt;0,SUMIFS('2.gk_过程评价'!$C:$C,'2.gk_过程评价'!$A:$A,B95),"")</f>
        <v/>
      </c>
      <c r="I95" s="44" t="str">
        <f>IF(SUMIF('3.gk_上线质量'!B:B,B95,'3.gk_上线质量'!D:D)&lt;&gt;0,SUMIF('3.gk_上线质量'!B:B,B95,'3.gk_上线质量'!D:D),"")</f>
        <v/>
      </c>
      <c r="J95" s="44" t="str">
        <f>IF(SUMIFS('3.gk_上线质量'!$F$3:$F$62,'3.gk_上线质量'!$B$3:$B$62,B95)&lt;&gt;0,SUMIFS('3.gk_上线质量'!$F$3:$F$62,'3.gk_上线质量'!$B$3:$B$62,B95),"")</f>
        <v/>
      </c>
      <c r="K95" s="44" t="str">
        <f>IF(SUMIFS('4.gk_艺体质量'!$F$4:$F$53,'4.gk_艺体质量'!$A$4:$A$53,B95)&gt;0,SUMIFS('4.gk_艺体质量'!$F$4:$F$53,'4.gk_艺体质量'!$A$4:$A$53,B95),"")</f>
        <v/>
      </c>
      <c r="L95" s="44" t="str">
        <f>IF(SUMIF('6.gk_年级管理'!A:A,B95,'6.gk_年级管理'!B:B)&gt;0,SUMIF('6.gk_年级管理'!A:A,B95,'6.gk_年级管理'!B:B),"")</f>
        <v/>
      </c>
      <c r="M95" s="46">
        <f t="shared" si="10"/>
        <v>0</v>
      </c>
      <c r="N95" s="46">
        <f t="shared" si="11"/>
        <v>0</v>
      </c>
      <c r="O95" s="46">
        <v>2000</v>
      </c>
      <c r="P95" s="90" t="s">
        <v>263</v>
      </c>
    </row>
    <row r="96" spans="1:16" ht="18" customHeight="1" x14ac:dyDescent="0.15">
      <c r="A96" s="10">
        <v>88</v>
      </c>
      <c r="B96" s="10" t="s">
        <v>100</v>
      </c>
      <c r="C96" s="43" t="str">
        <f>IF(SUMIF(高一质量奖!A:A,B96,高一质量奖!B:B)&gt;0,SUMIF(高一质量奖!A:A,B96,高一质量奖!B:B),"")</f>
        <v/>
      </c>
      <c r="D96" s="43" t="str">
        <f>IF(SUMIF(高二质量和进步奖!A:A,B96,高二质量和进步奖!D:D)&gt;0,SUMIF(高二质量和进步奖!A:A,B96,高二质量和进步奖!D:D),"")</f>
        <v/>
      </c>
      <c r="E96" s="43">
        <f>IF(SUMIF(高三质量奖!A:A,B96,高三质量奖!C:C)&gt;0,SUMIF(高三质量奖!A:A,B96,高三质量奖!C:C),"")</f>
        <v>2080</v>
      </c>
      <c r="F96" s="43">
        <f t="shared" si="9"/>
        <v>2080</v>
      </c>
      <c r="G96" s="44">
        <f>IF(SUMIFS('1.gk_工作量'!$M$4:$M$76,'1.gk_工作量'!$B$4:$B$76,B96)&gt;0,SUMIFS('1.gk_工作量'!$M$4:$M$76,'1.gk_工作量'!$B$4:$B$76,B96),"")</f>
        <v>6707.5968992248063</v>
      </c>
      <c r="H96" s="45">
        <f>IF(SUMIFS('2.gk_过程评价'!$C:$C,'2.gk_过程评价'!$A:$A,B96)&gt;0,SUMIFS('2.gk_过程评价'!$C:$C,'2.gk_过程评价'!$A:$A,B96),"")</f>
        <v>3548.6621340251768</v>
      </c>
      <c r="I96" s="44">
        <f>IF(SUMIF('3.gk_上线质量'!B:B,B96,'3.gk_上线质量'!D:D)&lt;&gt;0,SUMIF('3.gk_上线质量'!B:B,B96,'3.gk_上线质量'!D:D),"")</f>
        <v>8146.2161805511414</v>
      </c>
      <c r="J96" s="44">
        <f>IF(SUMIFS('3.gk_上线质量'!$F$3:$F$62,'3.gk_上线质量'!$B$3:$B$62,B96)&lt;&gt;0,SUMIFS('3.gk_上线质量'!$F$3:$F$62,'3.gk_上线质量'!$B$3:$B$62,B96),"")</f>
        <v>4814.8431958409956</v>
      </c>
      <c r="K96" s="44" t="str">
        <f>IF(SUMIFS('4.gk_艺体质量'!$F$4:$F$53,'4.gk_艺体质量'!$A$4:$A$53,B96)&gt;0,SUMIFS('4.gk_艺体质量'!$F$4:$F$53,'4.gk_艺体质量'!$A$4:$A$53,B96),"")</f>
        <v/>
      </c>
      <c r="L96" s="44" t="str">
        <f>IF(SUMIF('6.gk_年级管理'!A:A,B96,'6.gk_年级管理'!B:B)&gt;0,SUMIF('6.gk_年级管理'!A:A,B96,'6.gk_年级管理'!B:B),"")</f>
        <v/>
      </c>
      <c r="M96" s="46">
        <f t="shared" si="10"/>
        <v>23217.318409642121</v>
      </c>
      <c r="N96" s="46">
        <f t="shared" si="11"/>
        <v>25297.318409642121</v>
      </c>
      <c r="O96" s="46">
        <f>IF(P96="辞职发0.3",N96*0.3,N96)</f>
        <v>25297.318409642121</v>
      </c>
      <c r="P96" s="90"/>
    </row>
    <row r="97" spans="1:16" ht="18" customHeight="1" x14ac:dyDescent="0.15">
      <c r="A97" s="42">
        <v>89</v>
      </c>
      <c r="B97" s="10" t="s">
        <v>275</v>
      </c>
      <c r="C97" s="43" t="str">
        <f>IF(SUMIF(高一质量奖!A:A,B97,高一质量奖!B:B)&gt;0,SUMIF(高一质量奖!A:A,B97,高一质量奖!B:B),"")</f>
        <v/>
      </c>
      <c r="D97" s="43" t="str">
        <f>IF(SUMIF(高二质量和进步奖!A:A,B97,高二质量和进步奖!D:D)&gt;0,SUMIF(高二质量和进步奖!A:A,B97,高二质量和进步奖!D:D),"")</f>
        <v/>
      </c>
      <c r="E97" s="43" t="str">
        <f>IF(SUMIF(高三质量奖!A:A,B97,高三质量奖!C:C)&gt;0,SUMIF(高三质量奖!A:A,B97,高三质量奖!C:C),"")</f>
        <v/>
      </c>
      <c r="F97" s="43">
        <f t="shared" si="9"/>
        <v>0</v>
      </c>
      <c r="G97" s="44" t="str">
        <f>IF(SUMIFS('1.gk_工作量'!$M$4:$M$76,'1.gk_工作量'!$B$4:$B$76,B97)&gt;0,SUMIFS('1.gk_工作量'!$M$4:$M$76,'1.gk_工作量'!$B$4:$B$76,B97),"")</f>
        <v/>
      </c>
      <c r="H97" s="45" t="str">
        <f>IF(SUMIFS('2.gk_过程评价'!$C:$C,'2.gk_过程评价'!$A:$A,B97)&gt;0,SUMIFS('2.gk_过程评价'!$C:$C,'2.gk_过程评价'!$A:$A,B97),"")</f>
        <v/>
      </c>
      <c r="I97" s="44" t="str">
        <f>IF(SUMIF('3.gk_上线质量'!B:B,B97,'3.gk_上线质量'!D:D)&lt;&gt;0,SUMIF('3.gk_上线质量'!B:B,B97,'3.gk_上线质量'!D:D),"")</f>
        <v/>
      </c>
      <c r="J97" s="44" t="str">
        <f>IF(SUMIFS('3.gk_上线质量'!$F$3:$F$62,'3.gk_上线质量'!$B$3:$B$62,B97)&lt;&gt;0,SUMIFS('3.gk_上线质量'!$F$3:$F$62,'3.gk_上线质量'!$B$3:$B$62,B97),"")</f>
        <v/>
      </c>
      <c r="K97" s="44" t="str">
        <f>IF(SUMIFS('4.gk_艺体质量'!$F$4:$F$53,'4.gk_艺体质量'!$A$4:$A$53,B97)&gt;0,SUMIFS('4.gk_艺体质量'!$F$4:$F$53,'4.gk_艺体质量'!$A$4:$A$53,B97),"")</f>
        <v/>
      </c>
      <c r="L97" s="44" t="str">
        <f>IF(SUMIF('6.gk_年级管理'!A:A,B97,'6.gk_年级管理'!B:B)&gt;0,SUMIF('6.gk_年级管理'!A:A,B97,'6.gk_年级管理'!B:B),"")</f>
        <v/>
      </c>
      <c r="M97" s="46">
        <f t="shared" si="10"/>
        <v>0</v>
      </c>
      <c r="N97" s="46">
        <f t="shared" si="11"/>
        <v>0</v>
      </c>
      <c r="O97" s="46">
        <v>2000</v>
      </c>
      <c r="P97" s="90" t="s">
        <v>263</v>
      </c>
    </row>
    <row r="98" spans="1:16" ht="18" customHeight="1" x14ac:dyDescent="0.15">
      <c r="A98" s="10">
        <v>90</v>
      </c>
      <c r="B98" s="10" t="s">
        <v>159</v>
      </c>
      <c r="C98" s="43">
        <f>IF(SUMIF(高一质量奖!A:A,B98,高一质量奖!B:B)&gt;0,SUMIF(高一质量奖!A:A,B98,高一质量奖!B:B),"")</f>
        <v>1598.1675416830881</v>
      </c>
      <c r="D98" s="43" t="str">
        <f>IF(SUMIF(高二质量和进步奖!A:A,B98,高二质量和进步奖!D:D)&gt;0,SUMIF(高二质量和进步奖!A:A,B98,高二质量和进步奖!D:D),"")</f>
        <v/>
      </c>
      <c r="E98" s="43" t="str">
        <f>IF(SUMIF(高三质量奖!A:A,B98,高三质量奖!C:C)&gt;0,SUMIF(高三质量奖!A:A,B98,高三质量奖!C:C),"")</f>
        <v/>
      </c>
      <c r="F98" s="43">
        <f t="shared" si="9"/>
        <v>1598.1675416830881</v>
      </c>
      <c r="G98" s="44" t="str">
        <f>IF(SUMIFS('1.gk_工作量'!$M$4:$M$76,'1.gk_工作量'!$B$4:$B$76,B98)&gt;0,SUMIFS('1.gk_工作量'!$M$4:$M$76,'1.gk_工作量'!$B$4:$B$76,B98),"")</f>
        <v/>
      </c>
      <c r="H98" s="45" t="str">
        <f>IF(SUMIFS('2.gk_过程评价'!$C:$C,'2.gk_过程评价'!$A:$A,B98)&gt;0,SUMIFS('2.gk_过程评价'!$C:$C,'2.gk_过程评价'!$A:$A,B98),"")</f>
        <v/>
      </c>
      <c r="I98" s="44" t="str">
        <f>IF(SUMIF('3.gk_上线质量'!B:B,B98,'3.gk_上线质量'!D:D)&lt;&gt;0,SUMIF('3.gk_上线质量'!B:B,B98,'3.gk_上线质量'!D:D),"")</f>
        <v/>
      </c>
      <c r="J98" s="44" t="str">
        <f>IF(SUMIFS('3.gk_上线质量'!$F$3:$F$62,'3.gk_上线质量'!$B$3:$B$62,B98)&lt;&gt;0,SUMIFS('3.gk_上线质量'!$F$3:$F$62,'3.gk_上线质量'!$B$3:$B$62,B98),"")</f>
        <v/>
      </c>
      <c r="K98" s="44" t="str">
        <f>IF(SUMIFS('4.gk_艺体质量'!$F$4:$F$53,'4.gk_艺体质量'!$A$4:$A$53,B98)&gt;0,SUMIFS('4.gk_艺体质量'!$F$4:$F$53,'4.gk_艺体质量'!$A$4:$A$53,B98),"")</f>
        <v/>
      </c>
      <c r="L98" s="44" t="str">
        <f>IF(SUMIF('6.gk_年级管理'!A:A,B98,'6.gk_年级管理'!B:B)&gt;0,SUMIF('6.gk_年级管理'!A:A,B98,'6.gk_年级管理'!B:B),"")</f>
        <v/>
      </c>
      <c r="M98" s="46">
        <f t="shared" si="10"/>
        <v>0</v>
      </c>
      <c r="N98" s="46">
        <f t="shared" si="11"/>
        <v>1598.1675416830881</v>
      </c>
      <c r="O98" s="46">
        <v>2000</v>
      </c>
      <c r="P98" s="90" t="s">
        <v>263</v>
      </c>
    </row>
    <row r="99" spans="1:16" ht="18" customHeight="1" x14ac:dyDescent="0.15">
      <c r="A99" s="42">
        <v>91</v>
      </c>
      <c r="B99" s="10" t="s">
        <v>276</v>
      </c>
      <c r="C99" s="43" t="str">
        <f>IF(SUMIF(高一质量奖!A:A,B99,高一质量奖!B:B)&gt;0,SUMIF(高一质量奖!A:A,B99,高一质量奖!B:B),"")</f>
        <v/>
      </c>
      <c r="D99" s="43" t="str">
        <f>IF(SUMIF(高二质量和进步奖!A:A,B99,高二质量和进步奖!D:D)&gt;0,SUMIF(高二质量和进步奖!A:A,B99,高二质量和进步奖!D:D),"")</f>
        <v/>
      </c>
      <c r="E99" s="43" t="str">
        <f>IF(SUMIF(高三质量奖!A:A,B99,高三质量奖!C:C)&gt;0,SUMIF(高三质量奖!A:A,B99,高三质量奖!C:C),"")</f>
        <v/>
      </c>
      <c r="F99" s="43">
        <f t="shared" si="9"/>
        <v>0</v>
      </c>
      <c r="G99" s="44" t="str">
        <f>IF(SUMIFS('1.gk_工作量'!$M$4:$M$76,'1.gk_工作量'!$B$4:$B$76,B99)&gt;0,SUMIFS('1.gk_工作量'!$M$4:$M$76,'1.gk_工作量'!$B$4:$B$76,B99),"")</f>
        <v/>
      </c>
      <c r="H99" s="45" t="str">
        <f>IF(SUMIFS('2.gk_过程评价'!$C:$C,'2.gk_过程评价'!$A:$A,B99)&gt;0,SUMIFS('2.gk_过程评价'!$C:$C,'2.gk_过程评价'!$A:$A,B99),"")</f>
        <v/>
      </c>
      <c r="I99" s="44" t="str">
        <f>IF(SUMIF('3.gk_上线质量'!B:B,B99,'3.gk_上线质量'!D:D)&lt;&gt;0,SUMIF('3.gk_上线质量'!B:B,B99,'3.gk_上线质量'!D:D),"")</f>
        <v/>
      </c>
      <c r="J99" s="44" t="str">
        <f>IF(SUMIFS('3.gk_上线质量'!$F$3:$F$62,'3.gk_上线质量'!$B$3:$B$62,B99)&lt;&gt;0,SUMIFS('3.gk_上线质量'!$F$3:$F$62,'3.gk_上线质量'!$B$3:$B$62,B99),"")</f>
        <v/>
      </c>
      <c r="K99" s="44" t="str">
        <f>IF(SUMIFS('4.gk_艺体质量'!$F$4:$F$53,'4.gk_艺体质量'!$A$4:$A$53,B99)&gt;0,SUMIFS('4.gk_艺体质量'!$F$4:$F$53,'4.gk_艺体质量'!$A$4:$A$53,B99),"")</f>
        <v/>
      </c>
      <c r="L99" s="44" t="str">
        <f>IF(SUMIF('6.gk_年级管理'!A:A,B99,'6.gk_年级管理'!B:B)&gt;0,SUMIF('6.gk_年级管理'!A:A,B99,'6.gk_年级管理'!B:B),"")</f>
        <v/>
      </c>
      <c r="M99" s="46">
        <f t="shared" si="10"/>
        <v>0</v>
      </c>
      <c r="N99" s="46">
        <f t="shared" si="11"/>
        <v>0</v>
      </c>
      <c r="O99" s="46">
        <v>2000</v>
      </c>
      <c r="P99" s="90" t="s">
        <v>263</v>
      </c>
    </row>
    <row r="100" spans="1:16" ht="18" customHeight="1" x14ac:dyDescent="0.15">
      <c r="A100" s="10">
        <v>92</v>
      </c>
      <c r="B100" s="10" t="s">
        <v>246</v>
      </c>
      <c r="C100" s="43">
        <f>IF(SUMIF(高一质量奖!A:A,B100,高一质量奖!B:B)&gt;0,SUMIF(高一质量奖!A:A,B100,高一质量奖!B:B),"")</f>
        <v>819.7761790349133</v>
      </c>
      <c r="D100" s="43" t="str">
        <f>IF(SUMIF(高二质量和进步奖!A:A,B100,高二质量和进步奖!D:D)&gt;0,SUMIF(高二质量和进步奖!A:A,B100,高二质量和进步奖!D:D),"")</f>
        <v/>
      </c>
      <c r="E100" s="43" t="str">
        <f>IF(SUMIF(高三质量奖!A:A,B100,高三质量奖!C:C)&gt;0,SUMIF(高三质量奖!A:A,B100,高三质量奖!C:C),"")</f>
        <v/>
      </c>
      <c r="F100" s="43">
        <f t="shared" si="9"/>
        <v>819.7761790349133</v>
      </c>
      <c r="G100" s="44" t="str">
        <f>IF(SUMIFS('1.gk_工作量'!$M$4:$M$76,'1.gk_工作量'!$B$4:$B$76,B100)&gt;0,SUMIFS('1.gk_工作量'!$M$4:$M$76,'1.gk_工作量'!$B$4:$B$76,B100),"")</f>
        <v/>
      </c>
      <c r="H100" s="45" t="str">
        <f>IF(SUMIFS('2.gk_过程评价'!$C:$C,'2.gk_过程评价'!$A:$A,B100)&gt;0,SUMIFS('2.gk_过程评价'!$C:$C,'2.gk_过程评价'!$A:$A,B100),"")</f>
        <v/>
      </c>
      <c r="I100" s="44" t="str">
        <f>IF(SUMIF('3.gk_上线质量'!B:B,B100,'3.gk_上线质量'!D:D)&lt;&gt;0,SUMIF('3.gk_上线质量'!B:B,B100,'3.gk_上线质量'!D:D),"")</f>
        <v/>
      </c>
      <c r="J100" s="44" t="str">
        <f>IF(SUMIFS('3.gk_上线质量'!$F$3:$F$62,'3.gk_上线质量'!$B$3:$B$62,B100)&lt;&gt;0,SUMIFS('3.gk_上线质量'!$F$3:$F$62,'3.gk_上线质量'!$B$3:$B$62,B100),"")</f>
        <v/>
      </c>
      <c r="K100" s="44" t="str">
        <f>IF(SUMIFS('4.gk_艺体质量'!$F$4:$F$53,'4.gk_艺体质量'!$A$4:$A$53,B100)&gt;0,SUMIFS('4.gk_艺体质量'!$F$4:$F$53,'4.gk_艺体质量'!$A$4:$A$53,B100),"")</f>
        <v/>
      </c>
      <c r="L100" s="44" t="str">
        <f>IF(SUMIF('6.gk_年级管理'!A:A,B100,'6.gk_年级管理'!B:B)&gt;0,SUMIF('6.gk_年级管理'!A:A,B100,'6.gk_年级管理'!B:B),"")</f>
        <v/>
      </c>
      <c r="M100" s="46">
        <f t="shared" si="10"/>
        <v>0</v>
      </c>
      <c r="N100" s="46">
        <f t="shared" si="11"/>
        <v>819.7761790349133</v>
      </c>
      <c r="O100" s="46">
        <v>2000</v>
      </c>
      <c r="P100" s="90" t="s">
        <v>263</v>
      </c>
    </row>
    <row r="101" spans="1:16" ht="18" customHeight="1" x14ac:dyDescent="0.15">
      <c r="A101" s="42">
        <v>93</v>
      </c>
      <c r="B101" s="10" t="s">
        <v>252</v>
      </c>
      <c r="C101" s="43" t="str">
        <f>IF(SUMIF(高一质量奖!A:A,B101,高一质量奖!B:B)&gt;0,SUMIF(高一质量奖!A:A,B101,高一质量奖!B:B),"")</f>
        <v/>
      </c>
      <c r="D101" s="43" t="str">
        <f>IF(SUMIF(高二质量和进步奖!A:A,B101,高二质量和进步奖!D:D)&gt;0,SUMIF(高二质量和进步奖!A:A,B101,高二质量和进步奖!D:D),"")</f>
        <v/>
      </c>
      <c r="E101" s="43" t="str">
        <f>IF(SUMIF(高三质量奖!A:A,B101,高三质量奖!C:C)&gt;0,SUMIF(高三质量奖!A:A,B101,高三质量奖!C:C),"")</f>
        <v/>
      </c>
      <c r="F101" s="43">
        <f t="shared" si="9"/>
        <v>0</v>
      </c>
      <c r="G101" s="44" t="str">
        <f>IF(SUMIFS('1.gk_工作量'!$M$4:$M$76,'1.gk_工作量'!$B$4:$B$76,B101)&gt;0,SUMIFS('1.gk_工作量'!$M$4:$M$76,'1.gk_工作量'!$B$4:$B$76,B101),"")</f>
        <v/>
      </c>
      <c r="H101" s="45" t="str">
        <f>IF(SUMIFS('2.gk_过程评价'!$C:$C,'2.gk_过程评价'!$A:$A,B101)&gt;0,SUMIFS('2.gk_过程评价'!$C:$C,'2.gk_过程评价'!$A:$A,B101),"")</f>
        <v/>
      </c>
      <c r="I101" s="44" t="str">
        <f>IF(SUMIF('3.gk_上线质量'!B:B,B101,'3.gk_上线质量'!D:D)&lt;&gt;0,SUMIF('3.gk_上线质量'!B:B,B101,'3.gk_上线质量'!D:D),"")</f>
        <v/>
      </c>
      <c r="J101" s="44" t="str">
        <f>IF(SUMIFS('3.gk_上线质量'!$F$3:$F$62,'3.gk_上线质量'!$B$3:$B$62,B101)&lt;&gt;0,SUMIFS('3.gk_上线质量'!$F$3:$F$62,'3.gk_上线质量'!$B$3:$B$62,B101),"")</f>
        <v/>
      </c>
      <c r="K101" s="44" t="str">
        <f>IF(SUMIFS('4.gk_艺体质量'!$F$4:$F$53,'4.gk_艺体质量'!$A$4:$A$53,B101)&gt;0,SUMIFS('4.gk_艺体质量'!$F$4:$F$53,'4.gk_艺体质量'!$A$4:$A$53,B101),"")</f>
        <v/>
      </c>
      <c r="L101" s="44" t="str">
        <f>IF(SUMIF('6.gk_年级管理'!A:A,B101,'6.gk_年级管理'!B:B)&gt;0,SUMIF('6.gk_年级管理'!A:A,B101,'6.gk_年级管理'!B:B),"")</f>
        <v/>
      </c>
      <c r="M101" s="46">
        <f t="shared" si="10"/>
        <v>0</v>
      </c>
      <c r="N101" s="46">
        <f t="shared" si="11"/>
        <v>0</v>
      </c>
      <c r="O101" s="46">
        <v>2000</v>
      </c>
      <c r="P101" s="90" t="s">
        <v>263</v>
      </c>
    </row>
    <row r="102" spans="1:16" x14ac:dyDescent="0.15">
      <c r="A102" s="10">
        <v>94</v>
      </c>
      <c r="B102" s="10" t="s">
        <v>137</v>
      </c>
      <c r="C102" s="43" t="str">
        <f>IF(SUMIF(高一质量奖!A:A,B102,高一质量奖!B:B)&gt;0,SUMIF(高一质量奖!A:A,B102,高一质量奖!B:B),"")</f>
        <v/>
      </c>
      <c r="D102" s="43" t="str">
        <f>IF(SUMIF(高二质量和进步奖!A:A,B102,高二质量和进步奖!D:D)&gt;0,SUMIF(高二质量和进步奖!A:A,B102,高二质量和进步奖!D:D),"")</f>
        <v/>
      </c>
      <c r="E102" s="43">
        <f>IF(SUMIF(高三质量奖!A:A,B102,高三质量奖!C:C)&gt;0,SUMIF(高三质量奖!A:A,B102,高三质量奖!C:C),"")</f>
        <v>3437.0503891511498</v>
      </c>
      <c r="F102" s="43">
        <f t="shared" si="9"/>
        <v>3437.0503891511498</v>
      </c>
      <c r="G102" s="44">
        <f>IF(SUMIFS('1.gk_工作量'!$M$4:$M$76,'1.gk_工作量'!$B$4:$B$76,B102)&gt;0,SUMIFS('1.gk_工作量'!$M$4:$M$76,'1.gk_工作量'!$B$4:$B$76,B102),"")</f>
        <v>11610.974447315533</v>
      </c>
      <c r="H102" s="45">
        <f>IF(SUMIFS('2.gk_过程评价'!$C:$C,'2.gk_过程评价'!$A:$A,B102)&gt;0,SUMIFS('2.gk_过程评价'!$C:$C,'2.gk_过程评价'!$A:$A,B102),"")</f>
        <v>10452.406282276763</v>
      </c>
      <c r="I102" s="44">
        <f>IF(SUMIF('3.gk_上线质量'!B:B,B102,'3.gk_上线质量'!D:D)&lt;&gt;0,SUMIF('3.gk_上线质量'!B:B,B102,'3.gk_上线质量'!D:D),"")</f>
        <v>1595.6190792674272</v>
      </c>
      <c r="J102" s="44">
        <f>IF(SUMIFS('3.gk_上线质量'!$F$3:$F$62,'3.gk_上线质量'!$B$3:$B$62,B102)&lt;&gt;0,SUMIFS('3.gk_上线质量'!$F$3:$F$62,'3.gk_上线质量'!$B$3:$B$62,B102),"")</f>
        <v>4874.2857044316252</v>
      </c>
      <c r="K102" s="44">
        <f>IF(SUMIFS('4.gk_艺体质量'!$F$4:$F$53,'4.gk_艺体质量'!$A$4:$A$53,B102)&gt;0,SUMIFS('4.gk_艺体质量'!$F$4:$F$53,'4.gk_艺体质量'!$A$4:$A$53,B102),"")</f>
        <v>2270.6095311676909</v>
      </c>
      <c r="L102" s="44" t="str">
        <f>IF(SUMIF('6.gk_年级管理'!A:A,B102,'6.gk_年级管理'!B:B)&gt;0,SUMIF('6.gk_年级管理'!A:A,B102,'6.gk_年级管理'!B:B),"")</f>
        <v/>
      </c>
      <c r="M102" s="46">
        <f t="shared" si="10"/>
        <v>30803.895044459041</v>
      </c>
      <c r="N102" s="46">
        <f t="shared" si="11"/>
        <v>34240.945433610192</v>
      </c>
      <c r="O102" s="46">
        <f>IF(P102="辞职发0.3",N102*0.3,N102)</f>
        <v>10272.283630083057</v>
      </c>
      <c r="P102" s="90" t="s">
        <v>261</v>
      </c>
    </row>
    <row r="103" spans="1:16" ht="18" customHeight="1" x14ac:dyDescent="0.15">
      <c r="A103" s="42">
        <v>95</v>
      </c>
      <c r="B103" s="10" t="s">
        <v>105</v>
      </c>
      <c r="C103" s="43" t="str">
        <f>IF(SUMIF(高一质量奖!A:A,B103,高一质量奖!B:B)&gt;0,SUMIF(高一质量奖!A:A,B103,高一质量奖!B:B),"")</f>
        <v/>
      </c>
      <c r="D103" s="43" t="str">
        <f>IF(SUMIF(高二质量和进步奖!A:A,B103,高二质量和进步奖!D:D)&gt;0,SUMIF(高二质量和进步奖!A:A,B103,高二质量和进步奖!D:D),"")</f>
        <v/>
      </c>
      <c r="E103" s="43" t="str">
        <f>IF(SUMIF(高三质量奖!A:A,B103,高三质量奖!C:C)&gt;0,SUMIF(高三质量奖!A:A,B103,高三质量奖!C:C),"")</f>
        <v/>
      </c>
      <c r="F103" s="43">
        <f t="shared" si="9"/>
        <v>0</v>
      </c>
      <c r="G103" s="44" t="str">
        <f>IF(SUMIFS('1.gk_工作量'!$M$4:$M$76,'1.gk_工作量'!$B$4:$B$76,B103)&gt;0,SUMIFS('1.gk_工作量'!$M$4:$M$76,'1.gk_工作量'!$B$4:$B$76,B103),"")</f>
        <v/>
      </c>
      <c r="H103" s="45" t="str">
        <f>IF(SUMIFS('2.gk_过程评价'!$C:$C,'2.gk_过程评价'!$A:$A,B103)&gt;0,SUMIFS('2.gk_过程评价'!$C:$C,'2.gk_过程评价'!$A:$A,B103),"")</f>
        <v/>
      </c>
      <c r="I103" s="44" t="str">
        <f>IF(SUMIF('3.gk_上线质量'!B:B,B103,'3.gk_上线质量'!D:D)&lt;&gt;0,SUMIF('3.gk_上线质量'!B:B,B103,'3.gk_上线质量'!D:D),"")</f>
        <v/>
      </c>
      <c r="J103" s="44" t="str">
        <f>IF(SUMIFS('3.gk_上线质量'!$F$3:$F$62,'3.gk_上线质量'!$B$3:$B$62,B103)&lt;&gt;0,SUMIFS('3.gk_上线质量'!$F$3:$F$62,'3.gk_上线质量'!$B$3:$B$62,B103),"")</f>
        <v/>
      </c>
      <c r="K103" s="44" t="str">
        <f>IF(SUMIFS('4.gk_艺体质量'!$F$4:$F$53,'4.gk_艺体质量'!$A$4:$A$53,B103)&gt;0,SUMIFS('4.gk_艺体质量'!$F$4:$F$53,'4.gk_艺体质量'!$A$4:$A$53,B103),"")</f>
        <v/>
      </c>
      <c r="L103" s="44" t="str">
        <f>IF(SUMIF('6.gk_年级管理'!A:A,B103,'6.gk_年级管理'!B:B)&gt;0,SUMIF('6.gk_年级管理'!A:A,B103,'6.gk_年级管理'!B:B),"")</f>
        <v/>
      </c>
      <c r="M103" s="46">
        <f t="shared" si="10"/>
        <v>0</v>
      </c>
      <c r="N103" s="46">
        <f t="shared" si="11"/>
        <v>0</v>
      </c>
      <c r="O103" s="46">
        <v>2000</v>
      </c>
      <c r="P103" s="90" t="s">
        <v>263</v>
      </c>
    </row>
    <row r="104" spans="1:16" ht="18" customHeight="1" x14ac:dyDescent="0.15">
      <c r="A104" s="10">
        <v>96</v>
      </c>
      <c r="B104" s="10" t="s">
        <v>175</v>
      </c>
      <c r="C104" s="43" t="str">
        <f>IF(SUMIF(高一质量奖!A:A,B104,高一质量奖!B:B)&gt;0,SUMIF(高一质量奖!A:A,B104,高一质量奖!B:B),"")</f>
        <v/>
      </c>
      <c r="D104" s="43" t="str">
        <f>IF(SUMIF(高二质量和进步奖!A:A,B104,高二质量和进步奖!D:D)&gt;0,SUMIF(高二质量和进步奖!A:A,B104,高二质量和进步奖!D:D),"")</f>
        <v/>
      </c>
      <c r="E104" s="43" t="str">
        <f>IF(SUMIF(高三质量奖!A:A,B104,高三质量奖!C:C)&gt;0,SUMIF(高三质量奖!A:A,B104,高三质量奖!C:C),"")</f>
        <v/>
      </c>
      <c r="F104" s="43">
        <f t="shared" si="9"/>
        <v>0</v>
      </c>
      <c r="G104" s="44">
        <f>IF(SUMIFS('1.gk_工作量'!$M$4:$M$76,'1.gk_工作量'!$B$4:$B$76,B104)&gt;0,SUMIFS('1.gk_工作量'!$M$4:$M$76,'1.gk_工作量'!$B$4:$B$76,B104),"")</f>
        <v>6575.8405315614618</v>
      </c>
      <c r="H104" s="45" t="str">
        <f>IF(SUMIFS('2.gk_过程评价'!$C:$C,'2.gk_过程评价'!$A:$A,B104)&gt;0,SUMIFS('2.gk_过程评价'!$C:$C,'2.gk_过程评价'!$A:$A,B104),"")</f>
        <v/>
      </c>
      <c r="I104" s="44" t="str">
        <f>IF(SUMIF('3.gk_上线质量'!B:B,B104,'3.gk_上线质量'!D:D)&lt;&gt;0,SUMIF('3.gk_上线质量'!B:B,B104,'3.gk_上线质量'!D:D),"")</f>
        <v/>
      </c>
      <c r="J104" s="44" t="str">
        <f>IF(SUMIFS('3.gk_上线质量'!$F$3:$F$62,'3.gk_上线质量'!$B$3:$B$62,B104)&lt;&gt;0,SUMIFS('3.gk_上线质量'!$F$3:$F$62,'3.gk_上线质量'!$B$3:$B$62,B104),"")</f>
        <v/>
      </c>
      <c r="K104" s="44" t="str">
        <f>IF(SUMIFS('4.gk_艺体质量'!$F$4:$F$53,'4.gk_艺体质量'!$A$4:$A$53,B104)&gt;0,SUMIFS('4.gk_艺体质量'!$F$4:$F$53,'4.gk_艺体质量'!$A$4:$A$53,B104),"")</f>
        <v/>
      </c>
      <c r="L104" s="44" t="str">
        <f>IF(SUMIF('6.gk_年级管理'!A:A,B104,'6.gk_年级管理'!B:B)&gt;0,SUMIF('6.gk_年级管理'!A:A,B104,'6.gk_年级管理'!B:B),"")</f>
        <v/>
      </c>
      <c r="M104" s="46">
        <f t="shared" si="10"/>
        <v>6575.8405315614618</v>
      </c>
      <c r="N104" s="46">
        <f t="shared" si="11"/>
        <v>6575.8405315614618</v>
      </c>
      <c r="O104" s="46">
        <f>IF(P104="辞职发0.3",N104*0.3,N104)</f>
        <v>6575.8405315614618</v>
      </c>
      <c r="P104" s="90"/>
    </row>
    <row r="105" spans="1:16" ht="18" customHeight="1" x14ac:dyDescent="0.15">
      <c r="A105" s="42">
        <v>97</v>
      </c>
      <c r="B105" s="10" t="s">
        <v>193</v>
      </c>
      <c r="C105" s="43" t="str">
        <f>IF(SUMIF(高一质量奖!A:A,B105,高一质量奖!B:B)&gt;0,SUMIF(高一质量奖!A:A,B105,高一质量奖!B:B),"")</f>
        <v/>
      </c>
      <c r="D105" s="43">
        <f>IF(SUMIF(高二质量和进步奖!A:A,B105,高二质量和进步奖!D:D)&gt;0,SUMIF(高二质量和进步奖!A:A,B105,高二质量和进步奖!D:D),"")</f>
        <v>17427.673143701515</v>
      </c>
      <c r="E105" s="43" t="str">
        <f>IF(SUMIF(高三质量奖!A:A,B105,高三质量奖!C:C)&gt;0,SUMIF(高三质量奖!A:A,B105,高三质量奖!C:C),"")</f>
        <v/>
      </c>
      <c r="F105" s="43">
        <f t="shared" ref="F105:F136" si="12">SUM(C105:E105)</f>
        <v>17427.673143701515</v>
      </c>
      <c r="G105" s="44" t="str">
        <f>IF(SUMIFS('1.gk_工作量'!$M$4:$M$76,'1.gk_工作量'!$B$4:$B$76,B105)&gt;0,SUMIFS('1.gk_工作量'!$M$4:$M$76,'1.gk_工作量'!$B$4:$B$76,B105),"")</f>
        <v/>
      </c>
      <c r="H105" s="45" t="str">
        <f>IF(SUMIFS('2.gk_过程评价'!$C:$C,'2.gk_过程评价'!$A:$A,B105)&gt;0,SUMIFS('2.gk_过程评价'!$C:$C,'2.gk_过程评价'!$A:$A,B105),"")</f>
        <v/>
      </c>
      <c r="I105" s="44" t="str">
        <f>IF(SUMIF('3.gk_上线质量'!B:B,B105,'3.gk_上线质量'!D:D)&lt;&gt;0,SUMIF('3.gk_上线质量'!B:B,B105,'3.gk_上线质量'!D:D),"")</f>
        <v/>
      </c>
      <c r="J105" s="44" t="str">
        <f>IF(SUMIFS('3.gk_上线质量'!$F$3:$F$62,'3.gk_上线质量'!$B$3:$B$62,B105)&lt;&gt;0,SUMIFS('3.gk_上线质量'!$F$3:$F$62,'3.gk_上线质量'!$B$3:$B$62,B105),"")</f>
        <v/>
      </c>
      <c r="K105" s="44" t="str">
        <f>IF(SUMIFS('4.gk_艺体质量'!$F$4:$F$53,'4.gk_艺体质量'!$A$4:$A$53,B105)&gt;0,SUMIFS('4.gk_艺体质量'!$F$4:$F$53,'4.gk_艺体质量'!$A$4:$A$53,B105),"")</f>
        <v/>
      </c>
      <c r="L105" s="44" t="str">
        <f>IF(SUMIF('6.gk_年级管理'!A:A,B105,'6.gk_年级管理'!B:B)&gt;0,SUMIF('6.gk_年级管理'!A:A,B105,'6.gk_年级管理'!B:B),"")</f>
        <v/>
      </c>
      <c r="M105" s="46">
        <f t="shared" ref="M105:M136" si="13">SUM(G105:L105)</f>
        <v>0</v>
      </c>
      <c r="N105" s="46">
        <f t="shared" ref="N105:N136" si="14">F105+M105</f>
        <v>17427.673143701515</v>
      </c>
      <c r="O105" s="46">
        <f>IF(P105="辞职发0.3",N105*0.3,N105)</f>
        <v>17427.673143701515</v>
      </c>
      <c r="P105" s="90"/>
    </row>
    <row r="106" spans="1:16" ht="18" customHeight="1" x14ac:dyDescent="0.15">
      <c r="A106" s="10">
        <v>98</v>
      </c>
      <c r="B106" s="10" t="s">
        <v>192</v>
      </c>
      <c r="C106" s="43" t="str">
        <f>IF(SUMIF(高一质量奖!A:A,B106,高一质量奖!B:B)&gt;0,SUMIF(高一质量奖!A:A,B106,高一质量奖!B:B),"")</f>
        <v/>
      </c>
      <c r="D106" s="43">
        <f>IF(SUMIF(高二质量和进步奖!A:A,B106,高二质量和进步奖!D:D)&gt;0,SUMIF(高二质量和进步奖!A:A,B106,高二质量和进步奖!D:D),"")</f>
        <v>7700.2583930672936</v>
      </c>
      <c r="E106" s="43" t="str">
        <f>IF(SUMIF(高三质量奖!A:A,B106,高三质量奖!C:C)&gt;0,SUMIF(高三质量奖!A:A,B106,高三质量奖!C:C),"")</f>
        <v/>
      </c>
      <c r="F106" s="43">
        <f t="shared" si="12"/>
        <v>7700.2583930672936</v>
      </c>
      <c r="G106" s="44" t="str">
        <f>IF(SUMIFS('1.gk_工作量'!$M$4:$M$76,'1.gk_工作量'!$B$4:$B$76,B106)&gt;0,SUMIFS('1.gk_工作量'!$M$4:$M$76,'1.gk_工作量'!$B$4:$B$76,B106),"")</f>
        <v/>
      </c>
      <c r="H106" s="45" t="str">
        <f>IF(SUMIFS('2.gk_过程评价'!$C:$C,'2.gk_过程评价'!$A:$A,B106)&gt;0,SUMIFS('2.gk_过程评价'!$C:$C,'2.gk_过程评价'!$A:$A,B106),"")</f>
        <v/>
      </c>
      <c r="I106" s="44" t="str">
        <f>IF(SUMIF('3.gk_上线质量'!B:B,B106,'3.gk_上线质量'!D:D)&lt;&gt;0,SUMIF('3.gk_上线质量'!B:B,B106,'3.gk_上线质量'!D:D),"")</f>
        <v/>
      </c>
      <c r="J106" s="44" t="str">
        <f>IF(SUMIFS('3.gk_上线质量'!$F$3:$F$62,'3.gk_上线质量'!$B$3:$B$62,B106)&lt;&gt;0,SUMIFS('3.gk_上线质量'!$F$3:$F$62,'3.gk_上线质量'!$B$3:$B$62,B106),"")</f>
        <v/>
      </c>
      <c r="K106" s="44" t="str">
        <f>IF(SUMIFS('4.gk_艺体质量'!$F$4:$F$53,'4.gk_艺体质量'!$A$4:$A$53,B106)&gt;0,SUMIFS('4.gk_艺体质量'!$F$4:$F$53,'4.gk_艺体质量'!$A$4:$A$53,B106),"")</f>
        <v/>
      </c>
      <c r="L106" s="44" t="str">
        <f>IF(SUMIF('6.gk_年级管理'!A:A,B106,'6.gk_年级管理'!B:B)&gt;0,SUMIF('6.gk_年级管理'!A:A,B106,'6.gk_年级管理'!B:B),"")</f>
        <v/>
      </c>
      <c r="M106" s="46">
        <f t="shared" si="13"/>
        <v>0</v>
      </c>
      <c r="N106" s="46">
        <f t="shared" si="14"/>
        <v>7700.2583930672936</v>
      </c>
      <c r="O106" s="46">
        <f>IF(P106="辞职发0.3",N106*0.3,N106)</f>
        <v>7700.2583930672936</v>
      </c>
      <c r="P106" s="90"/>
    </row>
    <row r="107" spans="1:16" x14ac:dyDescent="0.15">
      <c r="A107" s="42">
        <v>99</v>
      </c>
      <c r="B107" s="10" t="s">
        <v>138</v>
      </c>
      <c r="C107" s="43" t="str">
        <f>IF(SUMIF(高一质量奖!A:A,B107,高一质量奖!B:B)&gt;0,SUMIF(高一质量奖!A:A,B107,高一质量奖!B:B),"")</f>
        <v/>
      </c>
      <c r="D107" s="43" t="str">
        <f>IF(SUMIF(高二质量和进步奖!A:A,B107,高二质量和进步奖!D:D)&gt;0,SUMIF(高二质量和进步奖!A:A,B107,高二质量和进步奖!D:D),"")</f>
        <v/>
      </c>
      <c r="E107" s="43" t="str">
        <f>IF(SUMIF(高三质量奖!A:A,B107,高三质量奖!C:C)&gt;0,SUMIF(高三质量奖!A:A,B107,高三质量奖!C:C),"")</f>
        <v/>
      </c>
      <c r="F107" s="43">
        <f t="shared" si="12"/>
        <v>0</v>
      </c>
      <c r="G107" s="44">
        <f>IF(SUMIFS('1.gk_工作量'!$M$4:$M$76,'1.gk_工作量'!$B$4:$B$76,B107)&gt;0,SUMIFS('1.gk_工作量'!$M$4:$M$76,'1.gk_工作量'!$B$4:$B$76,B107),"")</f>
        <v>534.12345679012356</v>
      </c>
      <c r="H107" s="45">
        <f>IF(SUMIFS('2.gk_过程评价'!$C:$C,'2.gk_过程评价'!$A:$A,B107)&gt;0,SUMIFS('2.gk_过程评价'!$C:$C,'2.gk_过程评价'!$A:$A,B107),"")</f>
        <v>1768.9041876273507</v>
      </c>
      <c r="I107" s="44">
        <f>IF(SUMIF('3.gk_上线质量'!B:B,B107,'3.gk_上线质量'!D:D)&lt;&gt;0,SUMIF('3.gk_上线质量'!B:B,B107,'3.gk_上线质量'!D:D),"")</f>
        <v>103.92921205956422</v>
      </c>
      <c r="J107" s="44">
        <f>IF(SUMIFS('3.gk_上线质量'!$F$3:$F$62,'3.gk_上线质量'!$B$3:$B$62,B107)&lt;&gt;0,SUMIFS('3.gk_上线质量'!$F$3:$F$62,'3.gk_上线质量'!$B$3:$B$62,B107),"")</f>
        <v>35.665505154377747</v>
      </c>
      <c r="K107" s="44">
        <f>IF(SUMIFS('4.gk_艺体质量'!$F$4:$F$53,'4.gk_艺体质量'!$A$4:$A$53,B107)&gt;0,SUMIFS('4.gk_艺体质量'!$F$4:$F$53,'4.gk_艺体质量'!$A$4:$A$53,B107),"")</f>
        <v>137.61269885864795</v>
      </c>
      <c r="L107" s="44" t="str">
        <f>IF(SUMIF('6.gk_年级管理'!A:A,B107,'6.gk_年级管理'!B:B)&gt;0,SUMIF('6.gk_年级管理'!A:A,B107,'6.gk_年级管理'!B:B),"")</f>
        <v/>
      </c>
      <c r="M107" s="46">
        <f t="shared" si="13"/>
        <v>2580.2350604900639</v>
      </c>
      <c r="N107" s="46">
        <f t="shared" si="14"/>
        <v>2580.2350604900639</v>
      </c>
      <c r="O107" s="46">
        <f>IF(P107="辞职发0.3",N107*0.3,N107)</f>
        <v>2580.2350604900639</v>
      </c>
      <c r="P107" s="90" t="s">
        <v>264</v>
      </c>
    </row>
    <row r="108" spans="1:16" ht="18" customHeight="1" x14ac:dyDescent="0.15">
      <c r="A108" s="10">
        <v>100</v>
      </c>
      <c r="B108" s="10" t="s">
        <v>111</v>
      </c>
      <c r="C108" s="43" t="str">
        <f>IF(SUMIF(高一质量奖!A:A,B108,高一质量奖!B:B)&gt;0,SUMIF(高一质量奖!A:A,B108,高一质量奖!B:B),"")</f>
        <v/>
      </c>
      <c r="D108" s="43" t="str">
        <f>IF(SUMIF(高二质量和进步奖!A:A,B108,高二质量和进步奖!D:D)&gt;0,SUMIF(高二质量和进步奖!A:A,B108,高二质量和进步奖!D:D),"")</f>
        <v/>
      </c>
      <c r="E108" s="43" t="str">
        <f>IF(SUMIF(高三质量奖!A:A,B108,高三质量奖!C:C)&gt;0,SUMIF(高三质量奖!A:A,B108,高三质量奖!C:C),"")</f>
        <v/>
      </c>
      <c r="F108" s="43">
        <f t="shared" si="12"/>
        <v>0</v>
      </c>
      <c r="G108" s="44">
        <f>IF(SUMIFS('1.gk_工作量'!$M$4:$M$76,'1.gk_工作量'!$B$4:$B$76,B108)&gt;0,SUMIFS('1.gk_工作量'!$M$4:$M$76,'1.gk_工作量'!$B$4:$B$76,B108),"")</f>
        <v>1424.329218106996</v>
      </c>
      <c r="H108" s="45" t="str">
        <f>IF(SUMIFS('2.gk_过程评价'!$C:$C,'2.gk_过程评价'!$A:$A,B108)&gt;0,SUMIFS('2.gk_过程评价'!$C:$C,'2.gk_过程评价'!$A:$A,B108),"")</f>
        <v/>
      </c>
      <c r="I108" s="44" t="str">
        <f>IF(SUMIF('3.gk_上线质量'!B:B,B108,'3.gk_上线质量'!D:D)&lt;&gt;0,SUMIF('3.gk_上线质量'!B:B,B108,'3.gk_上线质量'!D:D),"")</f>
        <v/>
      </c>
      <c r="J108" s="44" t="str">
        <f>IF(SUMIFS('3.gk_上线质量'!$F$3:$F$62,'3.gk_上线质量'!$B$3:$B$62,B108)&lt;&gt;0,SUMIFS('3.gk_上线质量'!$F$3:$F$62,'3.gk_上线质量'!$B$3:$B$62,B108),"")</f>
        <v/>
      </c>
      <c r="K108" s="44" t="str">
        <f>IF(SUMIFS('4.gk_艺体质量'!$F$4:$F$53,'4.gk_艺体质量'!$A$4:$A$53,B108)&gt;0,SUMIFS('4.gk_艺体质量'!$F$4:$F$53,'4.gk_艺体质量'!$A$4:$A$53,B108),"")</f>
        <v/>
      </c>
      <c r="L108" s="44" t="str">
        <f>IF(SUMIF('6.gk_年级管理'!A:A,B108,'6.gk_年级管理'!B:B)&gt;0,SUMIF('6.gk_年级管理'!A:A,B108,'6.gk_年级管理'!B:B),"")</f>
        <v/>
      </c>
      <c r="M108" s="46">
        <f t="shared" si="13"/>
        <v>1424.329218106996</v>
      </c>
      <c r="N108" s="46">
        <f t="shared" si="14"/>
        <v>1424.329218106996</v>
      </c>
      <c r="O108" s="46">
        <v>2000</v>
      </c>
      <c r="P108" s="90" t="s">
        <v>263</v>
      </c>
    </row>
    <row r="109" spans="1:16" ht="18" customHeight="1" x14ac:dyDescent="0.15">
      <c r="A109" s="42">
        <v>101</v>
      </c>
      <c r="B109" s="10" t="s">
        <v>249</v>
      </c>
      <c r="C109" s="43">
        <f>IF(SUMIF(高一质量奖!A:A,B109,高一质量奖!B:B)&gt;0,SUMIF(高一质量奖!A:A,B109,高一质量奖!B:B),"")</f>
        <v>2248.3733672323397</v>
      </c>
      <c r="D109" s="43" t="str">
        <f>IF(SUMIF(高二质量和进步奖!A:A,B109,高二质量和进步奖!D:D)&gt;0,SUMIF(高二质量和进步奖!A:A,B109,高二质量和进步奖!D:D),"")</f>
        <v/>
      </c>
      <c r="E109" s="43" t="str">
        <f>IF(SUMIF(高三质量奖!A:A,B109,高三质量奖!C:C)&gt;0,SUMIF(高三质量奖!A:A,B109,高三质量奖!C:C),"")</f>
        <v/>
      </c>
      <c r="F109" s="43">
        <f t="shared" si="12"/>
        <v>2248.3733672323397</v>
      </c>
      <c r="G109" s="44" t="str">
        <f>IF(SUMIFS('1.gk_工作量'!$M$4:$M$76,'1.gk_工作量'!$B$4:$B$76,B109)&gt;0,SUMIFS('1.gk_工作量'!$M$4:$M$76,'1.gk_工作量'!$B$4:$B$76,B109),"")</f>
        <v/>
      </c>
      <c r="H109" s="45" t="str">
        <f>IF(SUMIFS('2.gk_过程评价'!$C:$C,'2.gk_过程评价'!$A:$A,B109)&gt;0,SUMIFS('2.gk_过程评价'!$C:$C,'2.gk_过程评价'!$A:$A,B109),"")</f>
        <v/>
      </c>
      <c r="I109" s="44" t="str">
        <f>IF(SUMIF('3.gk_上线质量'!B:B,B109,'3.gk_上线质量'!D:D)&lt;&gt;0,SUMIF('3.gk_上线质量'!B:B,B109,'3.gk_上线质量'!D:D),"")</f>
        <v/>
      </c>
      <c r="J109" s="44" t="str">
        <f>IF(SUMIFS('3.gk_上线质量'!$F$3:$F$62,'3.gk_上线质量'!$B$3:$B$62,B109)&lt;&gt;0,SUMIFS('3.gk_上线质量'!$F$3:$F$62,'3.gk_上线质量'!$B$3:$B$62,B109),"")</f>
        <v/>
      </c>
      <c r="K109" s="44" t="str">
        <f>IF(SUMIFS('4.gk_艺体质量'!$F$4:$F$53,'4.gk_艺体质量'!$A$4:$A$53,B109)&gt;0,SUMIFS('4.gk_艺体质量'!$F$4:$F$53,'4.gk_艺体质量'!$A$4:$A$53,B109),"")</f>
        <v/>
      </c>
      <c r="L109" s="44" t="str">
        <f>IF(SUMIF('6.gk_年级管理'!A:A,B109,'6.gk_年级管理'!B:B)&gt;0,SUMIF('6.gk_年级管理'!A:A,B109,'6.gk_年级管理'!B:B),"")</f>
        <v/>
      </c>
      <c r="M109" s="46">
        <f t="shared" si="13"/>
        <v>0</v>
      </c>
      <c r="N109" s="46">
        <f t="shared" si="14"/>
        <v>2248.3733672323397</v>
      </c>
      <c r="O109" s="46">
        <f>IF(P109="辞职发0.3",N109*0.3,N109)</f>
        <v>2248.3733672323397</v>
      </c>
      <c r="P109" s="90"/>
    </row>
    <row r="110" spans="1:16" ht="18" customHeight="1" x14ac:dyDescent="0.15">
      <c r="A110" s="10">
        <v>102</v>
      </c>
      <c r="B110" s="10" t="s">
        <v>180</v>
      </c>
      <c r="C110" s="43" t="str">
        <f>IF(SUMIF(高一质量奖!A:A,B110,高一质量奖!B:B)&gt;0,SUMIF(高一质量奖!A:A,B110,高一质量奖!B:B),"")</f>
        <v/>
      </c>
      <c r="D110" s="43">
        <f>IF(SUMIF(高二质量和进步奖!A:A,B110,高二质量和进步奖!D:D)&gt;0,SUMIF(高二质量和进步奖!A:A,B110,高二质量和进步奖!D:D),"")</f>
        <v>13005.077317196849</v>
      </c>
      <c r="E110" s="43" t="str">
        <f>IF(SUMIF(高三质量奖!A:A,B110,高三质量奖!C:C)&gt;0,SUMIF(高三质量奖!A:A,B110,高三质量奖!C:C),"")</f>
        <v/>
      </c>
      <c r="F110" s="43">
        <f t="shared" si="12"/>
        <v>13005.077317196849</v>
      </c>
      <c r="G110" s="44" t="str">
        <f>IF(SUMIFS('1.gk_工作量'!$M$4:$M$76,'1.gk_工作量'!$B$4:$B$76,B110)&gt;0,SUMIFS('1.gk_工作量'!$M$4:$M$76,'1.gk_工作量'!$B$4:$B$76,B110),"")</f>
        <v/>
      </c>
      <c r="H110" s="45" t="str">
        <f>IF(SUMIFS('2.gk_过程评价'!$C:$C,'2.gk_过程评价'!$A:$A,B110)&gt;0,SUMIFS('2.gk_过程评价'!$C:$C,'2.gk_过程评价'!$A:$A,B110),"")</f>
        <v/>
      </c>
      <c r="I110" s="44" t="str">
        <f>IF(SUMIF('3.gk_上线质量'!B:B,B110,'3.gk_上线质量'!D:D)&lt;&gt;0,SUMIF('3.gk_上线质量'!B:B,B110,'3.gk_上线质量'!D:D),"")</f>
        <v/>
      </c>
      <c r="J110" s="44" t="str">
        <f>IF(SUMIFS('3.gk_上线质量'!$F$3:$F$62,'3.gk_上线质量'!$B$3:$B$62,B110)&lt;&gt;0,SUMIFS('3.gk_上线质量'!$F$3:$F$62,'3.gk_上线质量'!$B$3:$B$62,B110),"")</f>
        <v/>
      </c>
      <c r="K110" s="44" t="str">
        <f>IF(SUMIFS('4.gk_艺体质量'!$F$4:$F$53,'4.gk_艺体质量'!$A$4:$A$53,B110)&gt;0,SUMIFS('4.gk_艺体质量'!$F$4:$F$53,'4.gk_艺体质量'!$A$4:$A$53,B110),"")</f>
        <v/>
      </c>
      <c r="L110" s="44" t="str">
        <f>IF(SUMIF('6.gk_年级管理'!A:A,B110,'6.gk_年级管理'!B:B)&gt;0,SUMIF('6.gk_年级管理'!A:A,B110,'6.gk_年级管理'!B:B),"")</f>
        <v/>
      </c>
      <c r="M110" s="46">
        <f t="shared" si="13"/>
        <v>0</v>
      </c>
      <c r="N110" s="46">
        <f t="shared" si="14"/>
        <v>13005.077317196849</v>
      </c>
      <c r="O110" s="46">
        <f>IF(P110="辞职发0.3",N110*0.3,N110)</f>
        <v>13005.077317196849</v>
      </c>
      <c r="P110" s="87"/>
    </row>
    <row r="111" spans="1:16" ht="18" customHeight="1" x14ac:dyDescent="0.15">
      <c r="A111" s="42">
        <v>103</v>
      </c>
      <c r="B111" s="10" t="s">
        <v>277</v>
      </c>
      <c r="C111" s="43" t="str">
        <f>IF(SUMIF(高一质量奖!A:A,B111,高一质量奖!B:B)&gt;0,SUMIF(高一质量奖!A:A,B111,高一质量奖!B:B),"")</f>
        <v/>
      </c>
      <c r="D111" s="43" t="str">
        <f>IF(SUMIF(高二质量和进步奖!A:A,B111,高二质量和进步奖!D:D)&gt;0,SUMIF(高二质量和进步奖!A:A,B111,高二质量和进步奖!D:D),"")</f>
        <v/>
      </c>
      <c r="E111" s="43" t="str">
        <f>IF(SUMIF(高三质量奖!A:A,B111,高三质量奖!C:C)&gt;0,SUMIF(高三质量奖!A:A,B111,高三质量奖!C:C),"")</f>
        <v/>
      </c>
      <c r="F111" s="43">
        <f t="shared" si="12"/>
        <v>0</v>
      </c>
      <c r="G111" s="44" t="str">
        <f>IF(SUMIFS('1.gk_工作量'!$M$4:$M$76,'1.gk_工作量'!$B$4:$B$76,B111)&gt;0,SUMIFS('1.gk_工作量'!$M$4:$M$76,'1.gk_工作量'!$B$4:$B$76,B111),"")</f>
        <v/>
      </c>
      <c r="H111" s="45" t="str">
        <f>IF(SUMIFS('2.gk_过程评价'!$C:$C,'2.gk_过程评价'!$A:$A,B111)&gt;0,SUMIFS('2.gk_过程评价'!$C:$C,'2.gk_过程评价'!$A:$A,B111),"")</f>
        <v/>
      </c>
      <c r="I111" s="44" t="str">
        <f>IF(SUMIF('3.gk_上线质量'!B:B,B111,'3.gk_上线质量'!D:D)&lt;&gt;0,SUMIF('3.gk_上线质量'!B:B,B111,'3.gk_上线质量'!D:D),"")</f>
        <v/>
      </c>
      <c r="J111" s="44" t="str">
        <f>IF(SUMIFS('3.gk_上线质量'!$F$3:$F$62,'3.gk_上线质量'!$B$3:$B$62,B111)&lt;&gt;0,SUMIFS('3.gk_上线质量'!$F$3:$F$62,'3.gk_上线质量'!$B$3:$B$62,B111),"")</f>
        <v/>
      </c>
      <c r="K111" s="44" t="str">
        <f>IF(SUMIFS('4.gk_艺体质量'!$F$4:$F$53,'4.gk_艺体质量'!$A$4:$A$53,B111)&gt;0,SUMIFS('4.gk_艺体质量'!$F$4:$F$53,'4.gk_艺体质量'!$A$4:$A$53,B111),"")</f>
        <v/>
      </c>
      <c r="L111" s="44" t="str">
        <f>IF(SUMIF('6.gk_年级管理'!A:A,B111,'6.gk_年级管理'!B:B)&gt;0,SUMIF('6.gk_年级管理'!A:A,B111,'6.gk_年级管理'!B:B),"")</f>
        <v/>
      </c>
      <c r="M111" s="46">
        <f t="shared" si="13"/>
        <v>0</v>
      </c>
      <c r="N111" s="46">
        <f t="shared" si="14"/>
        <v>0</v>
      </c>
      <c r="O111" s="46">
        <v>2000</v>
      </c>
      <c r="P111" s="90" t="s">
        <v>263</v>
      </c>
    </row>
    <row r="112" spans="1:16" ht="18" customHeight="1" x14ac:dyDescent="0.15">
      <c r="A112" s="10">
        <v>104</v>
      </c>
      <c r="B112" s="10" t="s">
        <v>13</v>
      </c>
      <c r="C112" s="43" t="str">
        <f>IF(SUMIF(高一质量奖!A:A,B112,高一质量奖!B:B)&gt;0,SUMIF(高一质量奖!A:A,B112,高一质量奖!B:B),"")</f>
        <v/>
      </c>
      <c r="D112" s="43">
        <f>IF(SUMIF(高二质量和进步奖!A:A,B112,高二质量和进步奖!D:D)&gt;0,SUMIF(高二质量和进步奖!A:A,B112,高二质量和进步奖!D:D),"")</f>
        <v>995.78519481196531</v>
      </c>
      <c r="E112" s="43" t="str">
        <f>IF(SUMIF(高三质量奖!A:A,B112,高三质量奖!C:C)&gt;0,SUMIF(高三质量奖!A:A,B112,高三质量奖!C:C),"")</f>
        <v/>
      </c>
      <c r="F112" s="43">
        <f t="shared" si="12"/>
        <v>995.78519481196531</v>
      </c>
      <c r="G112" s="44">
        <f>IF(SUMIFS('1.gk_工作量'!$M$4:$M$76,'1.gk_工作量'!$B$4:$B$76,B112)&gt;0,SUMIFS('1.gk_工作量'!$M$4:$M$76,'1.gk_工作量'!$B$4:$B$76,B112),"")</f>
        <v>7835.7330708338468</v>
      </c>
      <c r="H112" s="45">
        <f>IF(SUMIFS('2.gk_过程评价'!$C:$C,'2.gk_过程评价'!$A:$A,B112)&gt;0,SUMIFS('2.gk_过程评价'!$C:$C,'2.gk_过程评价'!$A:$A,B112),"")</f>
        <v>10476.478744536656</v>
      </c>
      <c r="I112" s="44">
        <f>IF(SUMIF('3.gk_上线质量'!B:B,B112,'3.gk_上线质量'!D:D)&lt;&gt;0,SUMIF('3.gk_上线质量'!B:B,B112,'3.gk_上线质量'!D:D),"")</f>
        <v>19451.574733559901</v>
      </c>
      <c r="J112" s="44">
        <f>IF(SUMIFS('3.gk_上线质量'!$F$3:$F$62,'3.gk_上线质量'!$B$3:$B$62,B112)&lt;&gt;0,SUMIFS('3.gk_上线质量'!$F$3:$F$62,'3.gk_上线质量'!$B$3:$B$62,B112),"")</f>
        <v>11626.954680327144</v>
      </c>
      <c r="K112" s="44">
        <f>IF(SUMIFS('4.gk_艺体质量'!$F$4:$F$53,'4.gk_艺体质量'!$A$4:$A$53,B112)&gt;0,SUMIFS('4.gk_艺体质量'!$F$4:$F$53,'4.gk_艺体质量'!$A$4:$A$53,B112),"")</f>
        <v>57.338624524436639</v>
      </c>
      <c r="L112" s="44" t="str">
        <f>IF(SUMIF('6.gk_年级管理'!A:A,B112,'6.gk_年级管理'!B:B)&gt;0,SUMIF('6.gk_年级管理'!A:A,B112,'6.gk_年级管理'!B:B),"")</f>
        <v/>
      </c>
      <c r="M112" s="46">
        <f t="shared" si="13"/>
        <v>49448.079853781986</v>
      </c>
      <c r="N112" s="46">
        <f t="shared" si="14"/>
        <v>50443.865048593951</v>
      </c>
      <c r="O112" s="46">
        <f>IF(P112="辞职发0.3",N112*0.3,N112)</f>
        <v>50443.865048593951</v>
      </c>
      <c r="P112" s="90"/>
    </row>
    <row r="113" spans="1:16" ht="18" customHeight="1" x14ac:dyDescent="0.15">
      <c r="A113" s="42">
        <v>105</v>
      </c>
      <c r="B113" s="10" t="s">
        <v>278</v>
      </c>
      <c r="C113" s="43" t="str">
        <f>IF(SUMIF(高一质量奖!A:A,B113,高一质量奖!B:B)&gt;0,SUMIF(高一质量奖!A:A,B113,高一质量奖!B:B),"")</f>
        <v/>
      </c>
      <c r="D113" s="43" t="str">
        <f>IF(SUMIF(高二质量和进步奖!A:A,B113,高二质量和进步奖!D:D)&gt;0,SUMIF(高二质量和进步奖!A:A,B113,高二质量和进步奖!D:D),"")</f>
        <v/>
      </c>
      <c r="E113" s="43" t="str">
        <f>IF(SUMIF(高三质量奖!A:A,B113,高三质量奖!C:C)&gt;0,SUMIF(高三质量奖!A:A,B113,高三质量奖!C:C),"")</f>
        <v/>
      </c>
      <c r="F113" s="43">
        <f t="shared" si="12"/>
        <v>0</v>
      </c>
      <c r="G113" s="44" t="str">
        <f>IF(SUMIFS('1.gk_工作量'!$M$4:$M$76,'1.gk_工作量'!$B$4:$B$76,B113)&gt;0,SUMIFS('1.gk_工作量'!$M$4:$M$76,'1.gk_工作量'!$B$4:$B$76,B113),"")</f>
        <v/>
      </c>
      <c r="H113" s="45" t="str">
        <f>IF(SUMIFS('2.gk_过程评价'!$C:$C,'2.gk_过程评价'!$A:$A,B113)&gt;0,SUMIFS('2.gk_过程评价'!$C:$C,'2.gk_过程评价'!$A:$A,B113),"")</f>
        <v/>
      </c>
      <c r="I113" s="44" t="str">
        <f>IF(SUMIF('3.gk_上线质量'!B:B,B113,'3.gk_上线质量'!D:D)&lt;&gt;0,SUMIF('3.gk_上线质量'!B:B,B113,'3.gk_上线质量'!D:D),"")</f>
        <v/>
      </c>
      <c r="J113" s="44" t="str">
        <f>IF(SUMIFS('3.gk_上线质量'!$F$3:$F$62,'3.gk_上线质量'!$B$3:$B$62,B113)&lt;&gt;0,SUMIFS('3.gk_上线质量'!$F$3:$F$62,'3.gk_上线质量'!$B$3:$B$62,B113),"")</f>
        <v/>
      </c>
      <c r="K113" s="44" t="str">
        <f>IF(SUMIFS('4.gk_艺体质量'!$F$4:$F$53,'4.gk_艺体质量'!$A$4:$A$53,B113)&gt;0,SUMIFS('4.gk_艺体质量'!$F$4:$F$53,'4.gk_艺体质量'!$A$4:$A$53,B113),"")</f>
        <v/>
      </c>
      <c r="L113" s="44" t="str">
        <f>IF(SUMIF('6.gk_年级管理'!A:A,B113,'6.gk_年级管理'!B:B)&gt;0,SUMIF('6.gk_年级管理'!A:A,B113,'6.gk_年级管理'!B:B),"")</f>
        <v/>
      </c>
      <c r="M113" s="46">
        <f t="shared" si="13"/>
        <v>0</v>
      </c>
      <c r="N113" s="46">
        <f t="shared" si="14"/>
        <v>0</v>
      </c>
      <c r="O113" s="46">
        <v>2000</v>
      </c>
      <c r="P113" s="90" t="s">
        <v>263</v>
      </c>
    </row>
    <row r="114" spans="1:16" ht="18" customHeight="1" x14ac:dyDescent="0.15">
      <c r="A114" s="10">
        <v>106</v>
      </c>
      <c r="B114" s="10" t="s">
        <v>174</v>
      </c>
      <c r="C114" s="43" t="str">
        <f>IF(SUMIF(高一质量奖!A:A,B114,高一质量奖!B:B)&gt;0,SUMIF(高一质量奖!A:A,B114,高一质量奖!B:B),"")</f>
        <v/>
      </c>
      <c r="D114" s="43" t="str">
        <f>IF(SUMIF(高二质量和进步奖!A:A,B114,高二质量和进步奖!D:D)&gt;0,SUMIF(高二质量和进步奖!A:A,B114,高二质量和进步奖!D:D),"")</f>
        <v/>
      </c>
      <c r="E114" s="43" t="str">
        <f>IF(SUMIF(高三质量奖!A:A,B114,高三质量奖!C:C)&gt;0,SUMIF(高三质量奖!A:A,B114,高三质量奖!C:C),"")</f>
        <v/>
      </c>
      <c r="F114" s="43">
        <f t="shared" si="12"/>
        <v>0</v>
      </c>
      <c r="G114" s="44">
        <f>IF(SUMIFS('1.gk_工作量'!$M$4:$M$76,'1.gk_工作量'!$B$4:$B$76,B114)&gt;0,SUMIFS('1.gk_工作量'!$M$4:$M$76,'1.gk_工作量'!$B$4:$B$76,B114),"")</f>
        <v>6707.5968992248063</v>
      </c>
      <c r="H114" s="45">
        <f>IF(SUMIFS('2.gk_过程评价'!$C:$C,'2.gk_过程评价'!$A:$A,B114)&gt;0,SUMIFS('2.gk_过程评价'!$C:$C,'2.gk_过程评价'!$A:$A,B114),"")</f>
        <v>3455.4829623110545</v>
      </c>
      <c r="I114" s="44">
        <f>IF(SUMIF('3.gk_上线质量'!B:B,B114,'3.gk_上线质量'!D:D)&lt;&gt;0,SUMIF('3.gk_上线质量'!B:B,B114,'3.gk_上线质量'!D:D),"")</f>
        <v>1375.5336890236438</v>
      </c>
      <c r="J114" s="44">
        <f>IF(SUMIFS('3.gk_上线质量'!$F$3:$F$62,'3.gk_上线质量'!$B$3:$B$62,B114)&lt;&gt;0,SUMIFS('3.gk_上线质量'!$F$3:$F$62,'3.gk_上线质量'!$B$3:$B$62,B114),"")</f>
        <v>118.88501718125916</v>
      </c>
      <c r="K114" s="44">
        <f>IF(SUMIFS('4.gk_艺体质量'!$F$4:$F$53,'4.gk_艺体质量'!$A$4:$A$53,B114)&gt;0,SUMIFS('4.gk_艺体质量'!$F$4:$F$53,'4.gk_艺体质量'!$A$4:$A$53,B114),"")</f>
        <v>4988.460333625987</v>
      </c>
      <c r="L114" s="44" t="str">
        <f>IF(SUMIF('6.gk_年级管理'!A:A,B114,'6.gk_年级管理'!B:B)&gt;0,SUMIF('6.gk_年级管理'!A:A,B114,'6.gk_年级管理'!B:B),"")</f>
        <v/>
      </c>
      <c r="M114" s="46">
        <f t="shared" si="13"/>
        <v>16645.95890136675</v>
      </c>
      <c r="N114" s="46">
        <f t="shared" si="14"/>
        <v>16645.95890136675</v>
      </c>
      <c r="O114" s="46">
        <f>IF(P114="辞职发0.3",N114*0.3,N114)</f>
        <v>16645.95890136675</v>
      </c>
      <c r="P114" s="90" t="s">
        <v>205</v>
      </c>
    </row>
    <row r="115" spans="1:16" ht="18" customHeight="1" x14ac:dyDescent="0.15">
      <c r="A115" s="42">
        <v>107</v>
      </c>
      <c r="B115" s="10" t="s">
        <v>219</v>
      </c>
      <c r="C115" s="43" t="str">
        <f>IF(SUMIF(高一质量奖!A:A,B115,高一质量奖!B:B)&gt;0,SUMIF(高一质量奖!A:A,B115,高一质量奖!B:B),"")</f>
        <v/>
      </c>
      <c r="D115" s="43" t="str">
        <f>IF(SUMIF(高二质量和进步奖!A:A,B115,高二质量和进步奖!D:D)&gt;0,SUMIF(高二质量和进步奖!A:A,B115,高二质量和进步奖!D:D),"")</f>
        <v/>
      </c>
      <c r="E115" s="43">
        <f>IF(SUMIF(高三质量奖!A:A,B115,高三质量奖!C:C)&gt;0,SUMIF(高三质量奖!A:A,B115,高三质量奖!C:C),"")</f>
        <v>4592</v>
      </c>
      <c r="F115" s="43">
        <f t="shared" si="12"/>
        <v>4592</v>
      </c>
      <c r="G115" s="44">
        <f>IF(SUMIFS('1.gk_工作量'!$M$4:$M$76,'1.gk_工作量'!$B$4:$B$76,B115)&gt;0,SUMIFS('1.gk_工作量'!$M$4:$M$76,'1.gk_工作量'!$B$4:$B$76,B115),"")</f>
        <v>6707.5968992248063</v>
      </c>
      <c r="H115" s="45">
        <f>IF(SUMIFS('2.gk_过程评价'!$C:$C,'2.gk_过程评价'!$A:$A,B115)&gt;0,SUMIFS('2.gk_过程评价'!$C:$C,'2.gk_过程评价'!$A:$A,B115),"")</f>
        <v>3486.8565281244505</v>
      </c>
      <c r="I115" s="44">
        <f>IF(SUMIF('3.gk_上线质量'!B:B,B115,'3.gk_上线质量'!D:D)&lt;&gt;0,SUMIF('3.gk_上线质量'!B:B,B115,'3.gk_上线质量'!D:D),"")</f>
        <v>2200.8539024378301</v>
      </c>
      <c r="J115" s="44">
        <f>IF(SUMIFS('3.gk_上线质量'!$F$3:$F$62,'3.gk_上线质量'!$B$3:$B$62,B115)&lt;&gt;0,SUMIFS('3.gk_上线质量'!$F$3:$F$62,'3.gk_上线质量'!$B$3:$B$62,B115),"")</f>
        <v>1188.8501718125915</v>
      </c>
      <c r="K115" s="44">
        <f>IF(SUMIFS('4.gk_艺体质量'!$F$4:$F$53,'4.gk_艺体质量'!$A$4:$A$53,B115)&gt;0,SUMIFS('4.gk_艺体质量'!$F$4:$F$53,'4.gk_艺体质量'!$A$4:$A$53,B115),"")</f>
        <v>4300.3968393327477</v>
      </c>
      <c r="L115" s="44" t="str">
        <f>IF(SUMIF('6.gk_年级管理'!A:A,B115,'6.gk_年级管理'!B:B)&gt;0,SUMIF('6.gk_年级管理'!A:A,B115,'6.gk_年级管理'!B:B),"")</f>
        <v/>
      </c>
      <c r="M115" s="46">
        <f t="shared" si="13"/>
        <v>17884.554340932427</v>
      </c>
      <c r="N115" s="46">
        <f t="shared" si="14"/>
        <v>22476.554340932427</v>
      </c>
      <c r="O115" s="46">
        <f>IF(P115="辞职发0.3",N115*0.3,N115)</f>
        <v>22476.554340932427</v>
      </c>
      <c r="P115" s="90"/>
    </row>
    <row r="116" spans="1:16" ht="18" customHeight="1" x14ac:dyDescent="0.15">
      <c r="A116" s="10">
        <v>108</v>
      </c>
      <c r="B116" s="10" t="s">
        <v>225</v>
      </c>
      <c r="C116" s="43" t="str">
        <f>IF(SUMIF(高一质量奖!A:A,B116,高一质量奖!B:B)&gt;0,SUMIF(高一质量奖!A:A,B116,高一质量奖!B:B),"")</f>
        <v/>
      </c>
      <c r="D116" s="43" t="str">
        <f>IF(SUMIF(高二质量和进步奖!A:A,B116,高二质量和进步奖!D:D)&gt;0,SUMIF(高二质量和进步奖!A:A,B116,高二质量和进步奖!D:D),"")</f>
        <v/>
      </c>
      <c r="E116" s="43" t="str">
        <f>IF(SUMIF(高三质量奖!A:A,B116,高三质量奖!C:C)&gt;0,SUMIF(高三质量奖!A:A,B116,高三质量奖!C:C),"")</f>
        <v/>
      </c>
      <c r="F116" s="43">
        <f t="shared" si="12"/>
        <v>0</v>
      </c>
      <c r="G116" s="44">
        <f>IF(SUMIFS('1.gk_工作量'!$M$4:$M$76,'1.gk_工作量'!$B$4:$B$76,B116)&gt;0,SUMIFS('1.gk_工作量'!$M$4:$M$76,'1.gk_工作量'!$B$4:$B$76,B116),"")</f>
        <v>356.082304526749</v>
      </c>
      <c r="H116" s="45" t="str">
        <f>IF(SUMIFS('2.gk_过程评价'!$C:$C,'2.gk_过程评价'!$A:$A,B116)&gt;0,SUMIFS('2.gk_过程评价'!$C:$C,'2.gk_过程评价'!$A:$A,B116),"")</f>
        <v/>
      </c>
      <c r="I116" s="44" t="str">
        <f>IF(SUMIF('3.gk_上线质量'!B:B,B116,'3.gk_上线质量'!D:D)&lt;&gt;0,SUMIF('3.gk_上线质量'!B:B,B116,'3.gk_上线质量'!D:D),"")</f>
        <v/>
      </c>
      <c r="J116" s="44" t="str">
        <f>IF(SUMIFS('3.gk_上线质量'!$F$3:$F$62,'3.gk_上线质量'!$B$3:$B$62,B116)&lt;&gt;0,SUMIFS('3.gk_上线质量'!$F$3:$F$62,'3.gk_上线质量'!$B$3:$B$62,B116),"")</f>
        <v/>
      </c>
      <c r="K116" s="44" t="str">
        <f>IF(SUMIFS('4.gk_艺体质量'!$F$4:$F$53,'4.gk_艺体质量'!$A$4:$A$53,B116)&gt;0,SUMIFS('4.gk_艺体质量'!$F$4:$F$53,'4.gk_艺体质量'!$A$4:$A$53,B116),"")</f>
        <v/>
      </c>
      <c r="L116" s="44" t="str">
        <f>IF(SUMIF('6.gk_年级管理'!A:A,B116,'6.gk_年级管理'!B:B)&gt;0,SUMIF('6.gk_年级管理'!A:A,B116,'6.gk_年级管理'!B:B),"")</f>
        <v/>
      </c>
      <c r="M116" s="46">
        <f t="shared" si="13"/>
        <v>356.082304526749</v>
      </c>
      <c r="N116" s="46">
        <f t="shared" si="14"/>
        <v>356.082304526749</v>
      </c>
      <c r="O116" s="46">
        <v>2000</v>
      </c>
      <c r="P116" s="87" t="s">
        <v>263</v>
      </c>
    </row>
    <row r="117" spans="1:16" ht="18" customHeight="1" x14ac:dyDescent="0.15">
      <c r="A117" s="42">
        <v>109</v>
      </c>
      <c r="B117" s="10" t="s">
        <v>103</v>
      </c>
      <c r="C117" s="43" t="str">
        <f>IF(SUMIF(高一质量奖!A:A,B117,高一质量奖!B:B)&gt;0,SUMIF(高一质量奖!A:A,B117,高一质量奖!B:B),"")</f>
        <v/>
      </c>
      <c r="D117" s="43" t="str">
        <f>IF(SUMIF(高二质量和进步奖!A:A,B117,高二质量和进步奖!D:D)&gt;0,SUMIF(高二质量和进步奖!A:A,B117,高二质量和进步奖!D:D),"")</f>
        <v/>
      </c>
      <c r="E117" s="43">
        <f>IF(SUMIF(高三质量奖!A:A,B117,高三质量奖!C:C)&gt;0,SUMIF(高三质量奖!A:A,B117,高三质量奖!C:C),"")</f>
        <v>1460</v>
      </c>
      <c r="F117" s="43">
        <f t="shared" si="12"/>
        <v>1460</v>
      </c>
      <c r="G117" s="44">
        <f>IF(SUMIFS('1.gk_工作量'!$M$4:$M$76,'1.gk_工作量'!$B$4:$B$76,B117)&gt;0,SUMIFS('1.gk_工作量'!$M$4:$M$76,'1.gk_工作量'!$B$4:$B$76,B117),"")</f>
        <v>5869.1472868217052</v>
      </c>
      <c r="H117" s="45">
        <f>IF(SUMIFS('2.gk_过程评价'!$C:$C,'2.gk_过程评价'!$A:$A,B117)&gt;0,SUMIFS('2.gk_过程评价'!$C:$C,'2.gk_过程评价'!$A:$A,B117),"")</f>
        <v>3546.6705346995045</v>
      </c>
      <c r="I117" s="44">
        <f>IF(SUMIF('3.gk_上线质量'!B:B,B117,'3.gk_上线质量'!D:D)&lt;&gt;0,SUMIF('3.gk_上线质量'!B:B,B117,'3.gk_上线质量'!D:D),"")</f>
        <v>12012.994217473155</v>
      </c>
      <c r="J117" s="44">
        <f>IF(SUMIFS('3.gk_上线质量'!$F$3:$F$62,'3.gk_上线质量'!$B$3:$B$62,B117)&lt;&gt;0,SUMIFS('3.gk_上线质量'!$F$3:$F$62,'3.gk_上线质量'!$B$3:$B$62,B117),"")</f>
        <v>8708.3275085272326</v>
      </c>
      <c r="K117" s="44" t="str">
        <f>IF(SUMIFS('4.gk_艺体质量'!$F$4:$F$53,'4.gk_艺体质量'!$A$4:$A$53,B117)&gt;0,SUMIFS('4.gk_艺体质量'!$F$4:$F$53,'4.gk_艺体质量'!$A$4:$A$53,B117),"")</f>
        <v/>
      </c>
      <c r="L117" s="44" t="str">
        <f>IF(SUMIF('6.gk_年级管理'!A:A,B117,'6.gk_年级管理'!B:B)&gt;0,SUMIF('6.gk_年级管理'!A:A,B117,'6.gk_年级管理'!B:B),"")</f>
        <v/>
      </c>
      <c r="M117" s="46">
        <f t="shared" si="13"/>
        <v>30137.139547521598</v>
      </c>
      <c r="N117" s="46">
        <f t="shared" si="14"/>
        <v>31597.139547521598</v>
      </c>
      <c r="O117" s="46">
        <f t="shared" ref="O117:O123" si="15">IF(P117="辞职发0.3",N117*0.3,N117)</f>
        <v>31597.139547521598</v>
      </c>
      <c r="P117" s="90"/>
    </row>
    <row r="118" spans="1:16" ht="18" customHeight="1" x14ac:dyDescent="0.15">
      <c r="A118" s="10">
        <v>110</v>
      </c>
      <c r="B118" s="10" t="s">
        <v>199</v>
      </c>
      <c r="C118" s="43" t="str">
        <f>IF(SUMIF(高一质量奖!A:A,B118,高一质量奖!B:B)&gt;0,SUMIF(高一质量奖!A:A,B118,高一质量奖!B:B),"")</f>
        <v/>
      </c>
      <c r="D118" s="43" t="str">
        <f>IF(SUMIF(高二质量和进步奖!A:A,B118,高二质量和进步奖!D:D)&gt;0,SUMIF(高二质量和进步奖!A:A,B118,高二质量和进步奖!D:D),"")</f>
        <v/>
      </c>
      <c r="E118" s="43" t="str">
        <f>IF(SUMIF(高三质量奖!A:A,B118,高三质量奖!C:C)&gt;0,SUMIF(高三质量奖!A:A,B118,高三质量奖!C:C),"")</f>
        <v/>
      </c>
      <c r="F118" s="43">
        <f t="shared" si="12"/>
        <v>0</v>
      </c>
      <c r="G118" s="44">
        <f>IF(SUMIFS('1.gk_工作量'!$M$4:$M$76,'1.gk_工作量'!$B$4:$B$76,B118)&gt;0,SUMIFS('1.gk_工作量'!$M$4:$M$76,'1.gk_工作量'!$B$4:$B$76,B118),"")</f>
        <v>3090.2857142857142</v>
      </c>
      <c r="H118" s="45">
        <f>IF(SUMIFS('2.gk_过程评价'!$C:$C,'2.gk_过程评价'!$A:$A,B118)&gt;0,SUMIFS('2.gk_过程评价'!$C:$C,'2.gk_过程评价'!$A:$A,B118),"")</f>
        <v>3455.6322537327378</v>
      </c>
      <c r="I118" s="44">
        <f>IF(SUMIF('3.gk_上线质量'!B:B,B118,'3.gk_上线质量'!D:D)&lt;&gt;0,SUMIF('3.gk_上线质量'!B:B,B118,'3.gk_上线质量'!D:D),"")</f>
        <v>1664.395763718609</v>
      </c>
      <c r="J118" s="44">
        <f>IF(SUMIFS('3.gk_上线质量'!$F$3:$F$62,'3.gk_上线质量'!$B$3:$B$62,B118)&lt;&gt;0,SUMIFS('3.gk_上线质量'!$F$3:$F$62,'3.gk_上线质量'!$B$3:$B$62,B118),"")</f>
        <v>1622.7804845241874</v>
      </c>
      <c r="K118" s="44">
        <f>IF(SUMIFS('4.gk_艺体质量'!$F$4:$F$53,'4.gk_艺体质量'!$A$4:$A$53,B118)&gt;0,SUMIFS('4.gk_艺体质量'!$F$4:$F$53,'4.gk_艺体质量'!$A$4:$A$53,B118),"")</f>
        <v>34.403174714661986</v>
      </c>
      <c r="L118" s="44" t="str">
        <f>IF(SUMIF('6.gk_年级管理'!A:A,B118,'6.gk_年级管理'!B:B)&gt;0,SUMIF('6.gk_年级管理'!A:A,B118,'6.gk_年级管理'!B:B),"")</f>
        <v/>
      </c>
      <c r="M118" s="46">
        <f t="shared" si="13"/>
        <v>9867.4973909759101</v>
      </c>
      <c r="N118" s="46">
        <f t="shared" si="14"/>
        <v>9867.4973909759101</v>
      </c>
      <c r="O118" s="46">
        <f t="shared" si="15"/>
        <v>9867.4973909759101</v>
      </c>
      <c r="P118" s="91" t="s">
        <v>265</v>
      </c>
    </row>
    <row r="119" spans="1:16" ht="18" customHeight="1" x14ac:dyDescent="0.15">
      <c r="A119" s="42">
        <v>111</v>
      </c>
      <c r="B119" s="10" t="s">
        <v>221</v>
      </c>
      <c r="C119" s="43" t="str">
        <f>IF(SUMIF(高一质量奖!A:A,B119,高一质量奖!B:B)&gt;0,SUMIF(高一质量奖!A:A,B119,高一质量奖!B:B),"")</f>
        <v/>
      </c>
      <c r="D119" s="43" t="str">
        <f>IF(SUMIF(高二质量和进步奖!A:A,B119,高二质量和进步奖!D:D)&gt;0,SUMIF(高二质量和进步奖!A:A,B119,高二质量和进步奖!D:D),"")</f>
        <v/>
      </c>
      <c r="E119" s="43" t="str">
        <f>IF(SUMIF(高三质量奖!A:A,B119,高三质量奖!C:C)&gt;0,SUMIF(高三质量奖!A:A,B119,高三质量奖!C:C),"")</f>
        <v/>
      </c>
      <c r="F119" s="43">
        <f t="shared" si="12"/>
        <v>0</v>
      </c>
      <c r="G119" s="44">
        <f>IF(SUMIFS('1.gk_工作量'!$M$4:$M$76,'1.gk_工作量'!$B$4:$B$76,B119)&gt;0,SUMIFS('1.gk_工作量'!$M$4:$M$76,'1.gk_工作量'!$B$4:$B$76,B119),"")</f>
        <v>2670.6172839506175</v>
      </c>
      <c r="H119" s="45">
        <f>IF(SUMIFS('2.gk_过程评价'!$C:$C,'2.gk_过程评价'!$A:$A,B119)&gt;0,SUMIFS('2.gk_过程评价'!$C:$C,'2.gk_过程评价'!$A:$A,B119),"")</f>
        <v>3446.3602614016127</v>
      </c>
      <c r="I119" s="44">
        <f>IF(SUMIF('3.gk_上线质量'!B:B,B119,'3.gk_上线质量'!D:D)&lt;&gt;0,SUMIF('3.gk_上线质量'!B:B,B119,'3.gk_上线质量'!D:D),"")</f>
        <v>-6.113483062327413</v>
      </c>
      <c r="J119" s="44">
        <f>IF(SUMIFS('3.gk_上线质量'!$F$3:$F$62,'3.gk_上线质量'!$B$3:$B$62,B119)&lt;&gt;0,SUMIFS('3.gk_上线质量'!$F$3:$F$62,'3.gk_上线质量'!$B$3:$B$62,B119),"")</f>
        <v>380.43205498002931</v>
      </c>
      <c r="K119" s="44">
        <f>IF(SUMIFS('4.gk_艺体质量'!$F$4:$F$53,'4.gk_艺体质量'!$A$4:$A$53,B119)&gt;0,SUMIFS('4.gk_艺体质量'!$F$4:$F$53,'4.gk_艺体质量'!$A$4:$A$53,B119),"")</f>
        <v>11.46772490488733</v>
      </c>
      <c r="L119" s="44" t="str">
        <f>IF(SUMIF('6.gk_年级管理'!A:A,B119,'6.gk_年级管理'!B:B)&gt;0,SUMIF('6.gk_年级管理'!A:A,B119,'6.gk_年级管理'!B:B),"")</f>
        <v/>
      </c>
      <c r="M119" s="46">
        <f t="shared" si="13"/>
        <v>6502.7638421748197</v>
      </c>
      <c r="N119" s="46">
        <f t="shared" si="14"/>
        <v>6502.7638421748197</v>
      </c>
      <c r="O119" s="46">
        <f t="shared" si="15"/>
        <v>6502.7638421748197</v>
      </c>
      <c r="P119" s="90" t="s">
        <v>205</v>
      </c>
    </row>
    <row r="120" spans="1:16" ht="18" customHeight="1" x14ac:dyDescent="0.15">
      <c r="A120" s="10">
        <v>112</v>
      </c>
      <c r="B120" s="10" t="s">
        <v>108</v>
      </c>
      <c r="C120" s="43" t="str">
        <f>IF(SUMIF(高一质量奖!A:A,B120,高一质量奖!B:B)&gt;0,SUMIF(高一质量奖!A:A,B120,高一质量奖!B:B),"")</f>
        <v/>
      </c>
      <c r="D120" s="43" t="str">
        <f>IF(SUMIF(高二质量和进步奖!A:A,B120,高二质量和进步奖!D:D)&gt;0,SUMIF(高二质量和进步奖!A:A,B120,高二质量和进步奖!D:D),"")</f>
        <v/>
      </c>
      <c r="E120" s="43">
        <f>IF(SUMIF(高三质量奖!A:A,B120,高三质量奖!C:C)&gt;0,SUMIF(高三质量奖!A:A,B120,高三质量奖!C:C),"")</f>
        <v>2175</v>
      </c>
      <c r="F120" s="43">
        <f t="shared" si="12"/>
        <v>2175</v>
      </c>
      <c r="G120" s="44">
        <f>IF(SUMIFS('1.gk_工作量'!$M$4:$M$76,'1.gk_工作量'!$B$4:$B$76,B120)&gt;0,SUMIFS('1.gk_工作量'!$M$4:$M$76,'1.gk_工作量'!$B$4:$B$76,B120),"")</f>
        <v>3773.0232558139537</v>
      </c>
      <c r="H120" s="45">
        <f>IF(SUMIFS('2.gk_过程评价'!$C:$C,'2.gk_过程评价'!$A:$A,B120)&gt;0,SUMIFS('2.gk_过程评价'!$C:$C,'2.gk_过程评价'!$A:$A,B120),"")</f>
        <v>2560.8823073968047</v>
      </c>
      <c r="I120" s="44">
        <f>IF(SUMIF('3.gk_上线质量'!B:B,B120,'3.gk_上线质量'!D:D)&lt;&gt;0,SUMIF('3.gk_上线质量'!B:B,B120,'3.gk_上线质量'!D:D),"")</f>
        <v>1314.3988584003712</v>
      </c>
      <c r="J120" s="44">
        <f>IF(SUMIFS('3.gk_上线质量'!$F$3:$F$62,'3.gk_上线质量'!$B$3:$B$62,B120)&lt;&gt;0,SUMIFS('3.gk_上线质量'!$F$3:$F$62,'3.gk_上线质量'!$B$3:$B$62,B120),"")</f>
        <v>980.80139174538795</v>
      </c>
      <c r="K120" s="44">
        <f>IF(SUMIFS('4.gk_艺体质量'!$F$4:$F$53,'4.gk_艺体质量'!$A$4:$A$53,B120)&gt;0,SUMIFS('4.gk_艺体质量'!$F$4:$F$53,'4.gk_艺体质量'!$A$4:$A$53,B120),"")</f>
        <v>1806.166672519754</v>
      </c>
      <c r="L120" s="44" t="str">
        <f>IF(SUMIF('6.gk_年级管理'!A:A,B120,'6.gk_年级管理'!B:B)&gt;0,SUMIF('6.gk_年级管理'!A:A,B120,'6.gk_年级管理'!B:B),"")</f>
        <v/>
      </c>
      <c r="M120" s="46">
        <f t="shared" si="13"/>
        <v>10435.27248587627</v>
      </c>
      <c r="N120" s="46">
        <f t="shared" si="14"/>
        <v>12610.27248587627</v>
      </c>
      <c r="O120" s="46">
        <f t="shared" si="15"/>
        <v>12610.27248587627</v>
      </c>
      <c r="P120" s="90"/>
    </row>
    <row r="121" spans="1:16" ht="18" customHeight="1" x14ac:dyDescent="0.15">
      <c r="A121" s="42">
        <v>113</v>
      </c>
      <c r="B121" s="10" t="s">
        <v>139</v>
      </c>
      <c r="C121" s="43" t="str">
        <f>IF(SUMIF(高一质量奖!A:A,B121,高一质量奖!B:B)&gt;0,SUMIF(高一质量奖!A:A,B121,高一质量奖!B:B),"")</f>
        <v/>
      </c>
      <c r="D121" s="43" t="str">
        <f>IF(SUMIF(高二质量和进步奖!A:A,B121,高二质量和进步奖!D:D)&gt;0,SUMIF(高二质量和进步奖!A:A,B121,高二质量和进步奖!D:D),"")</f>
        <v/>
      </c>
      <c r="E121" s="43" t="str">
        <f>IF(SUMIF(高三质量奖!A:A,B121,高三质量奖!C:C)&gt;0,SUMIF(高三质量奖!A:A,B121,高三质量奖!C:C),"")</f>
        <v/>
      </c>
      <c r="F121" s="43">
        <f t="shared" si="12"/>
        <v>0</v>
      </c>
      <c r="G121" s="44">
        <f>IF(SUMIFS('1.gk_工作量'!$M$4:$M$76,'1.gk_工作量'!$B$4:$B$76,B121)&gt;0,SUMIFS('1.gk_工作量'!$M$4:$M$76,'1.gk_工作量'!$B$4:$B$76,B121),"")</f>
        <v>5741.8271604938273</v>
      </c>
      <c r="H121" s="45">
        <f>IF(SUMIFS('2.gk_过程评价'!$C:$C,'2.gk_过程评价'!$A:$A,B121)&gt;0,SUMIFS('2.gk_过程评价'!$C:$C,'2.gk_过程评价'!$A:$A,B121),"")</f>
        <v>6938.7603584157523</v>
      </c>
      <c r="I121" s="44">
        <f>IF(SUMIF('3.gk_上线质量'!B:B,B121,'3.gk_上线质量'!D:D)&lt;&gt;0,SUMIF('3.gk_上线质量'!B:B,B121,'3.gk_上线质量'!D:D),"")</f>
        <v>1219.6398709342977</v>
      </c>
      <c r="J121" s="44">
        <f>IF(SUMIFS('3.gk_上线质量'!$F$3:$F$62,'3.gk_上线质量'!$B$3:$B$62,B121)&lt;&gt;0,SUMIFS('3.gk_上线质量'!$F$3:$F$62,'3.gk_上线质量'!$B$3:$B$62,B121),"")</f>
        <v>748.97560824193272</v>
      </c>
      <c r="K121" s="44">
        <f>IF(SUMIFS('4.gk_艺体质量'!$F$4:$F$53,'4.gk_艺体质量'!$A$4:$A$53,B121)&gt;0,SUMIFS('4.gk_艺体质量'!$F$4:$F$53,'4.gk_艺体质量'!$A$4:$A$53,B121),"")</f>
        <v>2236.2063564530285</v>
      </c>
      <c r="L121" s="44" t="str">
        <f>IF(SUMIF('6.gk_年级管理'!A:A,B121,'6.gk_年级管理'!B:B)&gt;0,SUMIF('6.gk_年级管理'!A:A,B121,'6.gk_年级管理'!B:B),"")</f>
        <v/>
      </c>
      <c r="M121" s="46">
        <f t="shared" si="13"/>
        <v>16885.409354538839</v>
      </c>
      <c r="N121" s="46">
        <f t="shared" si="14"/>
        <v>16885.409354538839</v>
      </c>
      <c r="O121" s="46">
        <f t="shared" si="15"/>
        <v>5065.6228063616518</v>
      </c>
      <c r="P121" s="90" t="s">
        <v>261</v>
      </c>
    </row>
    <row r="122" spans="1:16" ht="18" customHeight="1" x14ac:dyDescent="0.15">
      <c r="A122" s="10">
        <v>114</v>
      </c>
      <c r="B122" s="10" t="s">
        <v>140</v>
      </c>
      <c r="C122" s="43" t="str">
        <f>IF(SUMIF(高一质量奖!A:A,B122,高一质量奖!B:B)&gt;0,SUMIF(高一质量奖!A:A,B122,高一质量奖!B:B),"")</f>
        <v/>
      </c>
      <c r="D122" s="43" t="str">
        <f>IF(SUMIF(高二质量和进步奖!A:A,B122,高二质量和进步奖!D:D)&gt;0,SUMIF(高二质量和进步奖!A:A,B122,高二质量和进步奖!D:D),"")</f>
        <v/>
      </c>
      <c r="E122" s="43">
        <f>IF(SUMIF(高三质量奖!A:A,B122,高三质量奖!C:C)&gt;0,SUMIF(高三质量奖!A:A,B122,高三质量奖!C:C),"")</f>
        <v>2053</v>
      </c>
      <c r="F122" s="43">
        <f t="shared" si="12"/>
        <v>2053</v>
      </c>
      <c r="G122" s="44">
        <f>IF(SUMIFS('1.gk_工作量'!$M$4:$M$76,'1.gk_工作量'!$B$4:$B$76,B122)&gt;0,SUMIFS('1.gk_工作量'!$M$4:$M$76,'1.gk_工作量'!$B$4:$B$76,B122),"")</f>
        <v>12610.974447315533</v>
      </c>
      <c r="H122" s="45">
        <f>IF(SUMIFS('2.gk_过程评价'!$C:$C,'2.gk_过程评价'!$A:$A,B122)&gt;0,SUMIFS('2.gk_过程评价'!$C:$C,'2.gk_过程评价'!$A:$A,B122),"")</f>
        <v>10567.591723318399</v>
      </c>
      <c r="I122" s="44">
        <f>IF(SUMIF('3.gk_上线质量'!B:B,B122,'3.gk_上线质量'!D:D)&lt;&gt;0,SUMIF('3.gk_上线质量'!B:B,B122,'3.gk_上线质量'!D:D),"")</f>
        <v>11044.00715209428</v>
      </c>
      <c r="J122" s="44">
        <f>IF(SUMIFS('3.gk_上线质量'!$F$3:$F$62,'3.gk_上线质量'!$B$3:$B$62,B122)&lt;&gt;0,SUMIFS('3.gk_上线质量'!$F$3:$F$62,'3.gk_上线质量'!$B$3:$B$62,B122),"")</f>
        <v>9582.1323848094853</v>
      </c>
      <c r="K122" s="44">
        <f>IF(SUMIFS('4.gk_艺体质量'!$F$4:$F$53,'4.gk_艺体质量'!$A$4:$A$53,B122)&gt;0,SUMIFS('4.gk_艺体质量'!$F$4:$F$53,'4.gk_艺体质量'!$A$4:$A$53,B122),"")</f>
        <v>114.67724904887328</v>
      </c>
      <c r="L122" s="44">
        <f>IF(SUMIF('6.gk_年级管理'!A:A,B122,'6.gk_年级管理'!B:B)&gt;0,SUMIF('6.gk_年级管理'!A:A,B122,'6.gk_年级管理'!B:B),"")</f>
        <v>656.29695950473399</v>
      </c>
      <c r="M122" s="46">
        <f t="shared" si="13"/>
        <v>44575.6799160913</v>
      </c>
      <c r="N122" s="46">
        <f t="shared" si="14"/>
        <v>46628.6799160913</v>
      </c>
      <c r="O122" s="46">
        <f t="shared" si="15"/>
        <v>46628.6799160913</v>
      </c>
      <c r="P122" s="90"/>
    </row>
    <row r="123" spans="1:16" ht="18" customHeight="1" x14ac:dyDescent="0.15">
      <c r="A123" s="42">
        <v>115</v>
      </c>
      <c r="B123" s="10" t="s">
        <v>191</v>
      </c>
      <c r="C123" s="43" t="str">
        <f>IF(SUMIF(高一质量奖!A:A,B123,高一质量奖!B:B)&gt;0,SUMIF(高一质量奖!A:A,B123,高一质量奖!B:B),"")</f>
        <v/>
      </c>
      <c r="D123" s="43">
        <f>IF(SUMIF(高二质量和进步奖!A:A,B123,高二质量和进步奖!D:D)&gt;0,SUMIF(高二质量和进步奖!A:A,B123,高二质量和进步奖!D:D),"")</f>
        <v>13899.741606932706</v>
      </c>
      <c r="E123" s="43" t="str">
        <f>IF(SUMIF(高三质量奖!A:A,B123,高三质量奖!C:C)&gt;0,SUMIF(高三质量奖!A:A,B123,高三质量奖!C:C),"")</f>
        <v/>
      </c>
      <c r="F123" s="43">
        <f t="shared" si="12"/>
        <v>13899.741606932706</v>
      </c>
      <c r="G123" s="44" t="str">
        <f>IF(SUMIFS('1.gk_工作量'!$M$4:$M$76,'1.gk_工作量'!$B$4:$B$76,B123)&gt;0,SUMIFS('1.gk_工作量'!$M$4:$M$76,'1.gk_工作量'!$B$4:$B$76,B123),"")</f>
        <v/>
      </c>
      <c r="H123" s="45" t="str">
        <f>IF(SUMIFS('2.gk_过程评价'!$C:$C,'2.gk_过程评价'!$A:$A,B123)&gt;0,SUMIFS('2.gk_过程评价'!$C:$C,'2.gk_过程评价'!$A:$A,B123),"")</f>
        <v/>
      </c>
      <c r="I123" s="44" t="str">
        <f>IF(SUMIF('3.gk_上线质量'!B:B,B123,'3.gk_上线质量'!D:D)&lt;&gt;0,SUMIF('3.gk_上线质量'!B:B,B123,'3.gk_上线质量'!D:D),"")</f>
        <v/>
      </c>
      <c r="J123" s="44" t="str">
        <f>IF(SUMIFS('3.gk_上线质量'!$F$3:$F$62,'3.gk_上线质量'!$B$3:$B$62,B123)&lt;&gt;0,SUMIFS('3.gk_上线质量'!$F$3:$F$62,'3.gk_上线质量'!$B$3:$B$62,B123),"")</f>
        <v/>
      </c>
      <c r="K123" s="44" t="str">
        <f>IF(SUMIFS('4.gk_艺体质量'!$F$4:$F$53,'4.gk_艺体质量'!$A$4:$A$53,B123)&gt;0,SUMIFS('4.gk_艺体质量'!$F$4:$F$53,'4.gk_艺体质量'!$A$4:$A$53,B123),"")</f>
        <v/>
      </c>
      <c r="L123" s="44" t="str">
        <f>IF(SUMIF('6.gk_年级管理'!A:A,B123,'6.gk_年级管理'!B:B)&gt;0,SUMIF('6.gk_年级管理'!A:A,B123,'6.gk_年级管理'!B:B),"")</f>
        <v/>
      </c>
      <c r="M123" s="46">
        <f t="shared" si="13"/>
        <v>0</v>
      </c>
      <c r="N123" s="46">
        <f t="shared" si="14"/>
        <v>13899.741606932706</v>
      </c>
      <c r="O123" s="46">
        <f t="shared" si="15"/>
        <v>13899.741606932706</v>
      </c>
      <c r="P123" s="90"/>
    </row>
    <row r="124" spans="1:16" ht="18" customHeight="1" x14ac:dyDescent="0.15">
      <c r="A124" s="10">
        <v>116</v>
      </c>
      <c r="B124" s="10" t="s">
        <v>150</v>
      </c>
      <c r="C124" s="43">
        <f>IF(SUMIF(高一质量奖!A:A,B124,高一质量奖!B:B)&gt;0,SUMIF(高一质量奖!A:A,B124,高一质量奖!B:B),"")</f>
        <v>1825.2971809045214</v>
      </c>
      <c r="D124" s="43" t="str">
        <f>IF(SUMIF(高二质量和进步奖!A:A,B124,高二质量和进步奖!D:D)&gt;0,SUMIF(高二质量和进步奖!A:A,B124,高二质量和进步奖!D:D),"")</f>
        <v/>
      </c>
      <c r="E124" s="43" t="str">
        <f>IF(SUMIF(高三质量奖!A:A,B124,高三质量奖!C:C)&gt;0,SUMIF(高三质量奖!A:A,B124,高三质量奖!C:C),"")</f>
        <v/>
      </c>
      <c r="F124" s="43">
        <f t="shared" si="12"/>
        <v>1825.2971809045214</v>
      </c>
      <c r="G124" s="44" t="str">
        <f>IF(SUMIFS('1.gk_工作量'!$M$4:$M$76,'1.gk_工作量'!$B$4:$B$76,B124)&gt;0,SUMIFS('1.gk_工作量'!$M$4:$M$76,'1.gk_工作量'!$B$4:$B$76,B124),"")</f>
        <v/>
      </c>
      <c r="H124" s="45" t="str">
        <f>IF(SUMIFS('2.gk_过程评价'!$C:$C,'2.gk_过程评价'!$A:$A,B124)&gt;0,SUMIFS('2.gk_过程评价'!$C:$C,'2.gk_过程评价'!$A:$A,B124),"")</f>
        <v/>
      </c>
      <c r="I124" s="44" t="str">
        <f>IF(SUMIF('3.gk_上线质量'!B:B,B124,'3.gk_上线质量'!D:D)&lt;&gt;0,SUMIF('3.gk_上线质量'!B:B,B124,'3.gk_上线质量'!D:D),"")</f>
        <v/>
      </c>
      <c r="J124" s="44" t="str">
        <f>IF(SUMIFS('3.gk_上线质量'!$F$3:$F$62,'3.gk_上线质量'!$B$3:$B$62,B124)&lt;&gt;0,SUMIFS('3.gk_上线质量'!$F$3:$F$62,'3.gk_上线质量'!$B$3:$B$62,B124),"")</f>
        <v/>
      </c>
      <c r="K124" s="44" t="str">
        <f>IF(SUMIFS('4.gk_艺体质量'!$F$4:$F$53,'4.gk_艺体质量'!$A$4:$A$53,B124)&gt;0,SUMIFS('4.gk_艺体质量'!$F$4:$F$53,'4.gk_艺体质量'!$A$4:$A$53,B124),"")</f>
        <v/>
      </c>
      <c r="L124" s="44" t="str">
        <f>IF(SUMIF('6.gk_年级管理'!A:A,B124,'6.gk_年级管理'!B:B)&gt;0,SUMIF('6.gk_年级管理'!A:A,B124,'6.gk_年级管理'!B:B),"")</f>
        <v/>
      </c>
      <c r="M124" s="46">
        <f t="shared" si="13"/>
        <v>0</v>
      </c>
      <c r="N124" s="46">
        <f t="shared" si="14"/>
        <v>1825.2971809045214</v>
      </c>
      <c r="O124" s="46">
        <v>2000</v>
      </c>
      <c r="P124" s="90" t="s">
        <v>263</v>
      </c>
    </row>
    <row r="125" spans="1:16" ht="18" customHeight="1" x14ac:dyDescent="0.15">
      <c r="A125" s="42">
        <v>117</v>
      </c>
      <c r="B125" s="10" t="s">
        <v>102</v>
      </c>
      <c r="C125" s="43" t="str">
        <f>IF(SUMIF(高一质量奖!A:A,B125,高一质量奖!B:B)&gt;0,SUMIF(高一质量奖!A:A,B125,高一质量奖!B:B),"")</f>
        <v/>
      </c>
      <c r="D125" s="43">
        <f>IF(SUMIF(高二质量和进步奖!A:A,B125,高二质量和进步奖!D:D)&gt;0,SUMIF(高二质量和进步奖!A:A,B125,高二质量和进步奖!D:D),"")</f>
        <v>11551.2</v>
      </c>
      <c r="E125" s="43" t="str">
        <f>IF(SUMIF(高三质量奖!A:A,B125,高三质量奖!C:C)&gt;0,SUMIF(高三质量奖!A:A,B125,高三质量奖!C:C),"")</f>
        <v/>
      </c>
      <c r="F125" s="43">
        <f t="shared" si="12"/>
        <v>11551.2</v>
      </c>
      <c r="G125" s="44" t="str">
        <f>IF(SUMIFS('1.gk_工作量'!$M$4:$M$76,'1.gk_工作量'!$B$4:$B$76,B125)&gt;0,SUMIFS('1.gk_工作量'!$M$4:$M$76,'1.gk_工作量'!$B$4:$B$76,B125),"")</f>
        <v/>
      </c>
      <c r="H125" s="45" t="str">
        <f>IF(SUMIFS('2.gk_过程评价'!$C:$C,'2.gk_过程评价'!$A:$A,B125)&gt;0,SUMIFS('2.gk_过程评价'!$C:$C,'2.gk_过程评价'!$A:$A,B125),"")</f>
        <v/>
      </c>
      <c r="I125" s="44" t="str">
        <f>IF(SUMIF('3.gk_上线质量'!B:B,B125,'3.gk_上线质量'!D:D)&lt;&gt;0,SUMIF('3.gk_上线质量'!B:B,B125,'3.gk_上线质量'!D:D),"")</f>
        <v/>
      </c>
      <c r="J125" s="44" t="str">
        <f>IF(SUMIFS('3.gk_上线质量'!$F$3:$F$62,'3.gk_上线质量'!$B$3:$B$62,B125)&lt;&gt;0,SUMIFS('3.gk_上线质量'!$F$3:$F$62,'3.gk_上线质量'!$B$3:$B$62,B125),"")</f>
        <v/>
      </c>
      <c r="K125" s="44" t="str">
        <f>IF(SUMIFS('4.gk_艺体质量'!$F$4:$F$53,'4.gk_艺体质量'!$A$4:$A$53,B125)&gt;0,SUMIFS('4.gk_艺体质量'!$F$4:$F$53,'4.gk_艺体质量'!$A$4:$A$53,B125),"")</f>
        <v/>
      </c>
      <c r="L125" s="44" t="str">
        <f>IF(SUMIF('6.gk_年级管理'!A:A,B125,'6.gk_年级管理'!B:B)&gt;0,SUMIF('6.gk_年级管理'!A:A,B125,'6.gk_年级管理'!B:B),"")</f>
        <v/>
      </c>
      <c r="M125" s="46">
        <f t="shared" si="13"/>
        <v>0</v>
      </c>
      <c r="N125" s="46">
        <f t="shared" si="14"/>
        <v>11551.2</v>
      </c>
      <c r="O125" s="46">
        <f>IF(P125="辞职发0.3",N125*0.3,N125)</f>
        <v>11551.2</v>
      </c>
      <c r="P125" s="90"/>
    </row>
    <row r="126" spans="1:16" ht="18" customHeight="1" x14ac:dyDescent="0.15">
      <c r="A126" s="10">
        <v>118</v>
      </c>
      <c r="B126" s="10" t="s">
        <v>200</v>
      </c>
      <c r="C126" s="43" t="str">
        <f>IF(SUMIF(高一质量奖!A:A,B126,高一质量奖!B:B)&gt;0,SUMIF(高一质量奖!A:A,B126,高一质量奖!B:B),"")</f>
        <v/>
      </c>
      <c r="D126" s="43" t="str">
        <f>IF(SUMIF(高二质量和进步奖!A:A,B126,高二质量和进步奖!D:D)&gt;0,SUMIF(高二质量和进步奖!A:A,B126,高二质量和进步奖!D:D),"")</f>
        <v/>
      </c>
      <c r="E126" s="43" t="str">
        <f>IF(SUMIF(高三质量奖!A:A,B126,高三质量奖!C:C)&gt;0,SUMIF(高三质量奖!A:A,B126,高三质量奖!C:C),"")</f>
        <v/>
      </c>
      <c r="F126" s="43">
        <f t="shared" si="12"/>
        <v>0</v>
      </c>
      <c r="G126" s="44">
        <f>IF(SUMIFS('1.gk_工作量'!$M$4:$M$76,'1.gk_工作量'!$B$4:$B$76,B126)&gt;0,SUMIFS('1.gk_工作量'!$M$4:$M$76,'1.gk_工作量'!$B$4:$B$76,B126),"")</f>
        <v>1802.6666666666665</v>
      </c>
      <c r="H126" s="45">
        <f>IF(SUMIFS('2.gk_过程评价'!$C:$C,'2.gk_过程评价'!$A:$A,B126)&gt;0,SUMIFS('2.gk_过程评价'!$C:$C,'2.gk_过程评价'!$A:$A,B126),"")</f>
        <v>1725.6209686923507</v>
      </c>
      <c r="I126" s="44">
        <f>IF(SUMIF('3.gk_上线质量'!B:B,B126,'3.gk_上线质量'!D:D)&lt;&gt;0,SUMIF('3.gk_上线质量'!B:B,B126,'3.gk_上线质量'!D:D),"")</f>
        <v>82.532021341418655</v>
      </c>
      <c r="J126" s="44">
        <f>IF(SUMIFS('3.gk_上线质量'!$F$3:$F$62,'3.gk_上线质量'!$B$3:$B$62,B126)&lt;&gt;0,SUMIFS('3.gk_上线质量'!$F$3:$F$62,'3.gk_上线质量'!$B$3:$B$62,B126),"")</f>
        <v>89.163762885944365</v>
      </c>
      <c r="K126" s="44">
        <f>IF(SUMIFS('4.gk_艺体质量'!$F$4:$F$53,'4.gk_艺体质量'!$A$4:$A$53,B126)&gt;0,SUMIFS('4.gk_艺体质量'!$F$4:$F$53,'4.gk_艺体质量'!$A$4:$A$53,B126),"")</f>
        <v>103.20952414398597</v>
      </c>
      <c r="L126" s="44" t="str">
        <f>IF(SUMIF('6.gk_年级管理'!A:A,B126,'6.gk_年级管理'!B:B)&gt;0,SUMIF('6.gk_年级管理'!A:A,B126,'6.gk_年级管理'!B:B),"")</f>
        <v/>
      </c>
      <c r="M126" s="46">
        <f t="shared" si="13"/>
        <v>3803.1929437303666</v>
      </c>
      <c r="N126" s="46">
        <f t="shared" si="14"/>
        <v>3803.1929437303666</v>
      </c>
      <c r="O126" s="46">
        <f>IF(P126="辞职发0.3",N126*0.3,N126)</f>
        <v>3803.1929437303666</v>
      </c>
      <c r="P126" s="90" t="s">
        <v>265</v>
      </c>
    </row>
    <row r="127" spans="1:16" ht="18" customHeight="1" x14ac:dyDescent="0.15">
      <c r="A127" s="42">
        <v>119</v>
      </c>
      <c r="B127" s="10" t="s">
        <v>279</v>
      </c>
      <c r="C127" s="43" t="str">
        <f>IF(SUMIF(高一质量奖!A:A,B127,高一质量奖!B:B)&gt;0,SUMIF(高一质量奖!A:A,B127,高一质量奖!B:B),"")</f>
        <v/>
      </c>
      <c r="D127" s="43" t="str">
        <f>IF(SUMIF(高二质量和进步奖!A:A,B127,高二质量和进步奖!D:D)&gt;0,SUMIF(高二质量和进步奖!A:A,B127,高二质量和进步奖!D:D),"")</f>
        <v/>
      </c>
      <c r="E127" s="43" t="str">
        <f>IF(SUMIF(高三质量奖!A:A,B127,高三质量奖!C:C)&gt;0,SUMIF(高三质量奖!A:A,B127,高三质量奖!C:C),"")</f>
        <v/>
      </c>
      <c r="F127" s="43">
        <f t="shared" si="12"/>
        <v>0</v>
      </c>
      <c r="G127" s="44" t="str">
        <f>IF(SUMIFS('1.gk_工作量'!$M$4:$M$76,'1.gk_工作量'!$B$4:$B$76,B127)&gt;0,SUMIFS('1.gk_工作量'!$M$4:$M$76,'1.gk_工作量'!$B$4:$B$76,B127),"")</f>
        <v/>
      </c>
      <c r="H127" s="45" t="str">
        <f>IF(SUMIFS('2.gk_过程评价'!$C:$C,'2.gk_过程评价'!$A:$A,B127)&gt;0,SUMIFS('2.gk_过程评价'!$C:$C,'2.gk_过程评价'!$A:$A,B127),"")</f>
        <v/>
      </c>
      <c r="I127" s="44" t="str">
        <f>IF(SUMIF('3.gk_上线质量'!B:B,B127,'3.gk_上线质量'!D:D)&lt;&gt;0,SUMIF('3.gk_上线质量'!B:B,B127,'3.gk_上线质量'!D:D),"")</f>
        <v/>
      </c>
      <c r="J127" s="44" t="str">
        <f>IF(SUMIFS('3.gk_上线质量'!$F$3:$F$62,'3.gk_上线质量'!$B$3:$B$62,B127)&lt;&gt;0,SUMIFS('3.gk_上线质量'!$F$3:$F$62,'3.gk_上线质量'!$B$3:$B$62,B127),"")</f>
        <v/>
      </c>
      <c r="K127" s="44" t="str">
        <f>IF(SUMIFS('4.gk_艺体质量'!$F$4:$F$53,'4.gk_艺体质量'!$A$4:$A$53,B127)&gt;0,SUMIFS('4.gk_艺体质量'!$F$4:$F$53,'4.gk_艺体质量'!$A$4:$A$53,B127),"")</f>
        <v/>
      </c>
      <c r="L127" s="44" t="str">
        <f>IF(SUMIF('6.gk_年级管理'!A:A,B127,'6.gk_年级管理'!B:B)&gt;0,SUMIF('6.gk_年级管理'!A:A,B127,'6.gk_年级管理'!B:B),"")</f>
        <v/>
      </c>
      <c r="M127" s="46">
        <f t="shared" si="13"/>
        <v>0</v>
      </c>
      <c r="N127" s="46">
        <f t="shared" si="14"/>
        <v>0</v>
      </c>
      <c r="O127" s="46">
        <v>2000</v>
      </c>
      <c r="P127" s="90" t="s">
        <v>263</v>
      </c>
    </row>
    <row r="128" spans="1:16" ht="18" customHeight="1" x14ac:dyDescent="0.15">
      <c r="A128" s="10">
        <v>120</v>
      </c>
      <c r="B128" s="10" t="s">
        <v>141</v>
      </c>
      <c r="C128" s="43" t="str">
        <f>IF(SUMIF(高一质量奖!A:A,B128,高一质量奖!B:B)&gt;0,SUMIF(高一质量奖!A:A,B128,高一质量奖!B:B),"")</f>
        <v/>
      </c>
      <c r="D128" s="43" t="str">
        <f>IF(SUMIF(高二质量和进步奖!A:A,B128,高二质量和进步奖!D:D)&gt;0,SUMIF(高二质量和进步奖!A:A,B128,高二质量和进步奖!D:D),"")</f>
        <v/>
      </c>
      <c r="E128" s="43" t="str">
        <f>IF(SUMIF(高三质量奖!A:A,B128,高三质量奖!C:C)&gt;0,SUMIF(高三质量奖!A:A,B128,高三质量奖!C:C),"")</f>
        <v/>
      </c>
      <c r="F128" s="43">
        <f t="shared" si="12"/>
        <v>0</v>
      </c>
      <c r="G128" s="44">
        <f>IF(SUMIFS('1.gk_工作量'!$M$4:$M$76,'1.gk_工作量'!$B$4:$B$76,B128)&gt;0,SUMIFS('1.gk_工作量'!$M$4:$M$76,'1.gk_工作量'!$B$4:$B$76,B128),"")</f>
        <v>5678.2410346854795</v>
      </c>
      <c r="H128" s="45">
        <f>IF(SUMIFS('2.gk_过程评价'!$C:$C,'2.gk_过程评价'!$A:$A,B128)&gt;0,SUMIFS('2.gk_过程评价'!$C:$C,'2.gk_过程评价'!$A:$A,B128),"")</f>
        <v>6871.3240640837021</v>
      </c>
      <c r="I128" s="44">
        <f>IF(SUMIF('3.gk_上线质量'!B:B,B128,'3.gk_上线质量'!D:D)&lt;&gt;0,SUMIF('3.gk_上线质量'!B:B,B128,'3.gk_上线质量'!D:D),"")</f>
        <v>6027.8942994547242</v>
      </c>
      <c r="J128" s="44">
        <f>IF(SUMIFS('3.gk_上线质量'!$F$3:$F$62,'3.gk_上线质量'!$B$3:$B$62,B128)&lt;&gt;0,SUMIFS('3.gk_上线质量'!$F$3:$F$62,'3.gk_上线质量'!$B$3:$B$62,B128),"")</f>
        <v>2909.3805593524798</v>
      </c>
      <c r="K128" s="44" t="str">
        <f>IF(SUMIFS('4.gk_艺体质量'!$F$4:$F$53,'4.gk_艺体质量'!$A$4:$A$53,B128)&gt;0,SUMIFS('4.gk_艺体质量'!$F$4:$F$53,'4.gk_艺体质量'!$A$4:$A$53,B128),"")</f>
        <v/>
      </c>
      <c r="L128" s="44">
        <f>IF(SUMIF('6.gk_年级管理'!A:A,B128,'6.gk_年级管理'!B:B)&gt;0,SUMIF('6.gk_年级管理'!A:A,B128,'6.gk_年级管理'!B:B),"")</f>
        <v>1149.86666666667</v>
      </c>
      <c r="M128" s="46">
        <f t="shared" si="13"/>
        <v>22636.706624243056</v>
      </c>
      <c r="N128" s="46">
        <f t="shared" si="14"/>
        <v>22636.706624243056</v>
      </c>
      <c r="O128" s="46">
        <f>IF(P128="辞职发0.3",N128*0.3,N128)</f>
        <v>22636.706624243056</v>
      </c>
      <c r="P128" s="90"/>
    </row>
    <row r="129" spans="1:16" ht="18" customHeight="1" x14ac:dyDescent="0.15">
      <c r="A129" s="42">
        <v>121</v>
      </c>
      <c r="B129" s="10" t="s">
        <v>195</v>
      </c>
      <c r="C129" s="43">
        <f>IF(SUMIF(高一质量奖!A:A,B129,高一质量奖!B:B)&gt;0,SUMIF(高一质量奖!A:A,B129,高一质量奖!B:B),"")</f>
        <v>785.53655626491741</v>
      </c>
      <c r="D129" s="43" t="str">
        <f>IF(SUMIF(高二质量和进步奖!A:A,B129,高二质量和进步奖!D:D)&gt;0,SUMIF(高二质量和进步奖!A:A,B129,高二质量和进步奖!D:D),"")</f>
        <v/>
      </c>
      <c r="E129" s="43" t="str">
        <f>IF(SUMIF(高三质量奖!A:A,B129,高三质量奖!C:C)&gt;0,SUMIF(高三质量奖!A:A,B129,高三质量奖!C:C),"")</f>
        <v/>
      </c>
      <c r="F129" s="43">
        <f t="shared" si="12"/>
        <v>785.53655626491741</v>
      </c>
      <c r="G129" s="44" t="str">
        <f>IF(SUMIFS('1.gk_工作量'!$M$4:$M$76,'1.gk_工作量'!$B$4:$B$76,B129)&gt;0,SUMIFS('1.gk_工作量'!$M$4:$M$76,'1.gk_工作量'!$B$4:$B$76,B129),"")</f>
        <v/>
      </c>
      <c r="H129" s="45" t="str">
        <f>IF(SUMIFS('2.gk_过程评价'!$C:$C,'2.gk_过程评价'!$A:$A,B129)&gt;0,SUMIFS('2.gk_过程评价'!$C:$C,'2.gk_过程评价'!$A:$A,B129),"")</f>
        <v/>
      </c>
      <c r="I129" s="44" t="str">
        <f>IF(SUMIF('3.gk_上线质量'!B:B,B129,'3.gk_上线质量'!D:D)&lt;&gt;0,SUMIF('3.gk_上线质量'!B:B,B129,'3.gk_上线质量'!D:D),"")</f>
        <v/>
      </c>
      <c r="J129" s="44" t="str">
        <f>IF(SUMIFS('3.gk_上线质量'!$F$3:$F$62,'3.gk_上线质量'!$B$3:$B$62,B129)&lt;&gt;0,SUMIFS('3.gk_上线质量'!$F$3:$F$62,'3.gk_上线质量'!$B$3:$B$62,B129),"")</f>
        <v/>
      </c>
      <c r="K129" s="44" t="str">
        <f>IF(SUMIFS('4.gk_艺体质量'!$F$4:$F$53,'4.gk_艺体质量'!$A$4:$A$53,B129)&gt;0,SUMIFS('4.gk_艺体质量'!$F$4:$F$53,'4.gk_艺体质量'!$A$4:$A$53,B129),"")</f>
        <v/>
      </c>
      <c r="L129" s="44" t="str">
        <f>IF(SUMIF('6.gk_年级管理'!A:A,B129,'6.gk_年级管理'!B:B)&gt;0,SUMIF('6.gk_年级管理'!A:A,B129,'6.gk_年级管理'!B:B),"")</f>
        <v/>
      </c>
      <c r="M129" s="46">
        <f t="shared" si="13"/>
        <v>0</v>
      </c>
      <c r="N129" s="46">
        <f t="shared" si="14"/>
        <v>785.53655626491741</v>
      </c>
      <c r="O129" s="46">
        <v>2000</v>
      </c>
      <c r="P129" s="90" t="s">
        <v>263</v>
      </c>
    </row>
    <row r="130" spans="1:16" ht="18" customHeight="1" x14ac:dyDescent="0.15">
      <c r="A130" s="10">
        <v>122</v>
      </c>
      <c r="B130" s="10" t="s">
        <v>154</v>
      </c>
      <c r="C130" s="43">
        <f>IF(SUMIF(高一质量奖!A:A,B130,高一质量奖!B:B)&gt;0,SUMIF(高一质量奖!A:A,B130,高一质量奖!B:B),"")</f>
        <v>5376.821224433108</v>
      </c>
      <c r="D130" s="43" t="str">
        <f>IF(SUMIF(高二质量和进步奖!A:A,B130,高二质量和进步奖!D:D)&gt;0,SUMIF(高二质量和进步奖!A:A,B130,高二质量和进步奖!D:D),"")</f>
        <v/>
      </c>
      <c r="E130" s="43" t="str">
        <f>IF(SUMIF(高三质量奖!A:A,B130,高三质量奖!C:C)&gt;0,SUMIF(高三质量奖!A:A,B130,高三质量奖!C:C),"")</f>
        <v/>
      </c>
      <c r="F130" s="43">
        <f t="shared" si="12"/>
        <v>5376.821224433108</v>
      </c>
      <c r="G130" s="44" t="str">
        <f>IF(SUMIFS('1.gk_工作量'!$M$4:$M$76,'1.gk_工作量'!$B$4:$B$76,B130)&gt;0,SUMIFS('1.gk_工作量'!$M$4:$M$76,'1.gk_工作量'!$B$4:$B$76,B130),"")</f>
        <v/>
      </c>
      <c r="H130" s="45" t="str">
        <f>IF(SUMIFS('2.gk_过程评价'!$C:$C,'2.gk_过程评价'!$A:$A,B130)&gt;0,SUMIFS('2.gk_过程评价'!$C:$C,'2.gk_过程评价'!$A:$A,B130),"")</f>
        <v/>
      </c>
      <c r="I130" s="44" t="str">
        <f>IF(SUMIF('3.gk_上线质量'!B:B,B130,'3.gk_上线质量'!D:D)&lt;&gt;0,SUMIF('3.gk_上线质量'!B:B,B130,'3.gk_上线质量'!D:D),"")</f>
        <v/>
      </c>
      <c r="J130" s="44" t="str">
        <f>IF(SUMIFS('3.gk_上线质量'!$F$3:$F$62,'3.gk_上线质量'!$B$3:$B$62,B130)&lt;&gt;0,SUMIFS('3.gk_上线质量'!$F$3:$F$62,'3.gk_上线质量'!$B$3:$B$62,B130),"")</f>
        <v/>
      </c>
      <c r="K130" s="44" t="str">
        <f>IF(SUMIFS('4.gk_艺体质量'!$F$4:$F$53,'4.gk_艺体质量'!$A$4:$A$53,B130)&gt;0,SUMIFS('4.gk_艺体质量'!$F$4:$F$53,'4.gk_艺体质量'!$A$4:$A$53,B130),"")</f>
        <v/>
      </c>
      <c r="L130" s="44" t="str">
        <f>IF(SUMIF('6.gk_年级管理'!A:A,B130,'6.gk_年级管理'!B:B)&gt;0,SUMIF('6.gk_年级管理'!A:A,B130,'6.gk_年级管理'!B:B),"")</f>
        <v/>
      </c>
      <c r="M130" s="46">
        <f t="shared" si="13"/>
        <v>0</v>
      </c>
      <c r="N130" s="46">
        <f t="shared" si="14"/>
        <v>5376.821224433108</v>
      </c>
      <c r="O130" s="46">
        <f>IF(P130="辞职发0.3",N130*0.3,N130)</f>
        <v>5376.821224433108</v>
      </c>
      <c r="P130" s="90"/>
    </row>
    <row r="131" spans="1:16" ht="18" customHeight="1" x14ac:dyDescent="0.15">
      <c r="A131" s="42">
        <v>123</v>
      </c>
      <c r="B131" s="10" t="s">
        <v>245</v>
      </c>
      <c r="C131" s="43">
        <f>IF(SUMIF(高一质量奖!A:A,B131,高一质量奖!B:B)&gt;0,SUMIF(高一质量奖!A:A,B131,高一质量奖!B:B),"")</f>
        <v>827.05466994886001</v>
      </c>
      <c r="D131" s="43" t="str">
        <f>IF(SUMIF(高二质量和进步奖!A:A,B131,高二质量和进步奖!D:D)&gt;0,SUMIF(高二质量和进步奖!A:A,B131,高二质量和进步奖!D:D),"")</f>
        <v/>
      </c>
      <c r="E131" s="43" t="str">
        <f>IF(SUMIF(高三质量奖!A:A,B131,高三质量奖!C:C)&gt;0,SUMIF(高三质量奖!A:A,B131,高三质量奖!C:C),"")</f>
        <v/>
      </c>
      <c r="F131" s="43">
        <f t="shared" si="12"/>
        <v>827.05466994886001</v>
      </c>
      <c r="G131" s="44" t="str">
        <f>IF(SUMIFS('1.gk_工作量'!$M$4:$M$76,'1.gk_工作量'!$B$4:$B$76,B131)&gt;0,SUMIFS('1.gk_工作量'!$M$4:$M$76,'1.gk_工作量'!$B$4:$B$76,B131),"")</f>
        <v/>
      </c>
      <c r="H131" s="45" t="str">
        <f>IF(SUMIFS('2.gk_过程评价'!$C:$C,'2.gk_过程评价'!$A:$A,B131)&gt;0,SUMIFS('2.gk_过程评价'!$C:$C,'2.gk_过程评价'!$A:$A,B131),"")</f>
        <v/>
      </c>
      <c r="I131" s="44" t="str">
        <f>IF(SUMIF('3.gk_上线质量'!B:B,B131,'3.gk_上线质量'!D:D)&lt;&gt;0,SUMIF('3.gk_上线质量'!B:B,B131,'3.gk_上线质量'!D:D),"")</f>
        <v/>
      </c>
      <c r="J131" s="44" t="str">
        <f>IF(SUMIFS('3.gk_上线质量'!$F$3:$F$62,'3.gk_上线质量'!$B$3:$B$62,B131)&lt;&gt;0,SUMIFS('3.gk_上线质量'!$F$3:$F$62,'3.gk_上线质量'!$B$3:$B$62,B131),"")</f>
        <v/>
      </c>
      <c r="K131" s="44" t="str">
        <f>IF(SUMIFS('4.gk_艺体质量'!$F$4:$F$53,'4.gk_艺体质量'!$A$4:$A$53,B131)&gt;0,SUMIFS('4.gk_艺体质量'!$F$4:$F$53,'4.gk_艺体质量'!$A$4:$A$53,B131),"")</f>
        <v/>
      </c>
      <c r="L131" s="44" t="str">
        <f>IF(SUMIF('6.gk_年级管理'!A:A,B131,'6.gk_年级管理'!B:B)&gt;0,SUMIF('6.gk_年级管理'!A:A,B131,'6.gk_年级管理'!B:B),"")</f>
        <v/>
      </c>
      <c r="M131" s="46">
        <f t="shared" si="13"/>
        <v>0</v>
      </c>
      <c r="N131" s="46">
        <f t="shared" si="14"/>
        <v>827.05466994886001</v>
      </c>
      <c r="O131" s="46">
        <v>2000</v>
      </c>
      <c r="P131" s="90" t="s">
        <v>263</v>
      </c>
    </row>
    <row r="132" spans="1:16" ht="18" customHeight="1" x14ac:dyDescent="0.15">
      <c r="A132" s="10">
        <v>124</v>
      </c>
      <c r="B132" s="10" t="s">
        <v>222</v>
      </c>
      <c r="C132" s="43" t="str">
        <f>IF(SUMIF(高一质量奖!A:A,B132,高一质量奖!B:B)&gt;0,SUMIF(高一质量奖!A:A,B132,高一质量奖!B:B),"")</f>
        <v/>
      </c>
      <c r="D132" s="43" t="str">
        <f>IF(SUMIF(高二质量和进步奖!A:A,B132,高二质量和进步奖!D:D)&gt;0,SUMIF(高二质量和进步奖!A:A,B132,高二质量和进步奖!D:D),"")</f>
        <v/>
      </c>
      <c r="E132" s="43" t="str">
        <f>IF(SUMIF(高三质量奖!A:A,B132,高三质量奖!C:C)&gt;0,SUMIF(高三质量奖!A:A,B132,高三质量奖!C:C),"")</f>
        <v/>
      </c>
      <c r="F132" s="43">
        <f t="shared" si="12"/>
        <v>0</v>
      </c>
      <c r="G132" s="44">
        <f>IF(SUMIFS('1.gk_工作量'!$M$4:$M$76,'1.gk_工作量'!$B$4:$B$76,B132)&gt;0,SUMIFS('1.gk_工作量'!$M$4:$M$76,'1.gk_工作量'!$B$4:$B$76,B132),"")</f>
        <v>1780.4115226337449</v>
      </c>
      <c r="H132" s="45">
        <f>IF(SUMIFS('2.gk_过程评价'!$C:$C,'2.gk_过程评价'!$A:$A,B132)&gt;0,SUMIFS('2.gk_过程评价'!$C:$C,'2.gk_过程评价'!$A:$A,B132),"")</f>
        <v>3594.4318239595759</v>
      </c>
      <c r="I132" s="44">
        <f>IF(SUMIF('3.gk_上线质量'!B:B,B132,'3.gk_上线质量'!D:D)&lt;&gt;0,SUMIF('3.gk_上线质量'!B:B,B132,'3.gk_上线质量'!D:D),"")</f>
        <v>1201.2994217473167</v>
      </c>
      <c r="J132" s="44">
        <f>IF(SUMIFS('3.gk_上线质量'!$F$3:$F$62,'3.gk_上线质量'!$B$3:$B$62,B132)&lt;&gt;0,SUMIFS('3.gk_上线质量'!$F$3:$F$62,'3.gk_上线质量'!$B$3:$B$62,B132),"")</f>
        <v>546.87107903379194</v>
      </c>
      <c r="K132" s="44">
        <f>IF(SUMIFS('4.gk_艺体质量'!$F$4:$F$53,'4.gk_艺体质量'!$A$4:$A$53,B132)&gt;0,SUMIFS('4.gk_艺体质量'!$F$4:$F$53,'4.gk_艺体质量'!$A$4:$A$53,B132),"")</f>
        <v>688.06349429323961</v>
      </c>
      <c r="L132" s="44" t="str">
        <f>IF(SUMIF('6.gk_年级管理'!A:A,B132,'6.gk_年级管理'!B:B)&gt;0,SUMIF('6.gk_年级管理'!A:A,B132,'6.gk_年级管理'!B:B),"")</f>
        <v/>
      </c>
      <c r="M132" s="46">
        <f t="shared" si="13"/>
        <v>7811.0773416676693</v>
      </c>
      <c r="N132" s="46">
        <f t="shared" si="14"/>
        <v>7811.0773416676693</v>
      </c>
      <c r="O132" s="46">
        <f>IF(P132="辞职发0.3",N132*0.3,N132)</f>
        <v>2343.3232025003008</v>
      </c>
      <c r="P132" s="90" t="s">
        <v>261</v>
      </c>
    </row>
    <row r="133" spans="1:16" ht="18" customHeight="1" x14ac:dyDescent="0.15">
      <c r="A133" s="42">
        <v>125</v>
      </c>
      <c r="B133" s="10" t="s">
        <v>190</v>
      </c>
      <c r="C133" s="43" t="str">
        <f>IF(SUMIF(高一质量奖!A:A,B133,高一质量奖!B:B)&gt;0,SUMIF(高一质量奖!A:A,B133,高一质量奖!B:B),"")</f>
        <v/>
      </c>
      <c r="D133" s="43" t="str">
        <f>IF(SUMIF(高二质量和进步奖!A:A,B133,高二质量和进步奖!D:D)&gt;0,SUMIF(高二质量和进步奖!A:A,B133,高二质量和进步奖!D:D),"")</f>
        <v/>
      </c>
      <c r="E133" s="43" t="str">
        <f>IF(SUMIF(高三质量奖!A:A,B133,高三质量奖!C:C)&gt;0,SUMIF(高三质量奖!A:A,B133,高三质量奖!C:C),"")</f>
        <v/>
      </c>
      <c r="F133" s="43">
        <f t="shared" si="12"/>
        <v>0</v>
      </c>
      <c r="G133" s="44">
        <f>IF(SUMIFS('1.gk_工作量'!$M$4:$M$76,'1.gk_工作量'!$B$4:$B$76,B133)&gt;0,SUMIFS('1.gk_工作量'!$M$4:$M$76,'1.gk_工作量'!$B$4:$B$76,B133),"")</f>
        <v>8863.6101882613511</v>
      </c>
      <c r="H133" s="45">
        <f>IF(SUMIFS('2.gk_过程评价'!$C:$C,'2.gk_过程评价'!$A:$A,B133)&gt;0,SUMIFS('2.gk_过程评价'!$C:$C,'2.gk_过程评价'!$A:$A,B133),"")</f>
        <v>7038.0141244681145</v>
      </c>
      <c r="I133" s="44">
        <f>IF(SUMIF('3.gk_上线质量'!B:B,B133,'3.gk_上线质量'!D:D)&lt;&gt;0,SUMIF('3.gk_上线质量'!B:B,B133,'3.gk_上线质量'!D:D),"")</f>
        <v>4892.3148206274273</v>
      </c>
      <c r="J133" s="44">
        <f>IF(SUMIFS('3.gk_上线质量'!$F$3:$F$62,'3.gk_上线质量'!$B$3:$B$62,B133)&lt;&gt;0,SUMIFS('3.gk_上线质量'!$F$3:$F$62,'3.gk_上线质量'!$B$3:$B$62,B133),"")</f>
        <v>4208.5296082165742</v>
      </c>
      <c r="K133" s="44">
        <f>IF(SUMIFS('4.gk_艺体质量'!$F$4:$F$53,'4.gk_艺体质量'!$A$4:$A$53,B133)&gt;0,SUMIFS('4.gk_艺体质量'!$F$4:$F$53,'4.gk_艺体质量'!$A$4:$A$53,B133),"")</f>
        <v>57.338624524436639</v>
      </c>
      <c r="L133" s="44" t="str">
        <f>IF(SUMIF('6.gk_年级管理'!A:A,B133,'6.gk_年级管理'!B:B)&gt;0,SUMIF('6.gk_年级管理'!A:A,B133,'6.gk_年级管理'!B:B),"")</f>
        <v/>
      </c>
      <c r="M133" s="46">
        <f t="shared" si="13"/>
        <v>25059.807366097903</v>
      </c>
      <c r="N133" s="46">
        <f t="shared" si="14"/>
        <v>25059.807366097903</v>
      </c>
      <c r="O133" s="46">
        <f>IF(P133="辞职发0.3",N133*0.3,N133)</f>
        <v>7517.9422098293708</v>
      </c>
      <c r="P133" s="90" t="s">
        <v>261</v>
      </c>
    </row>
    <row r="134" spans="1:16" ht="18" customHeight="1" x14ac:dyDescent="0.15">
      <c r="A134" s="10">
        <v>126</v>
      </c>
      <c r="B134" s="10" t="s">
        <v>162</v>
      </c>
      <c r="C134" s="43">
        <f>IF(SUMIF(高一质量奖!A:A,B134,高一质量奖!B:B)&gt;0,SUMIF(高一质量奖!A:A,B134,高一质量奖!B:B),"")</f>
        <v>919.02037361344242</v>
      </c>
      <c r="D134" s="43" t="str">
        <f>IF(SUMIF(高二质量和进步奖!A:A,B134,高二质量和进步奖!D:D)&gt;0,SUMIF(高二质量和进步奖!A:A,B134,高二质量和进步奖!D:D),"")</f>
        <v/>
      </c>
      <c r="E134" s="43" t="str">
        <f>IF(SUMIF(高三质量奖!A:A,B134,高三质量奖!C:C)&gt;0,SUMIF(高三质量奖!A:A,B134,高三质量奖!C:C),"")</f>
        <v/>
      </c>
      <c r="F134" s="43">
        <f t="shared" si="12"/>
        <v>919.02037361344242</v>
      </c>
      <c r="G134" s="44" t="str">
        <f>IF(SUMIFS('1.gk_工作量'!$M$4:$M$76,'1.gk_工作量'!$B$4:$B$76,B134)&gt;0,SUMIFS('1.gk_工作量'!$M$4:$M$76,'1.gk_工作量'!$B$4:$B$76,B134),"")</f>
        <v/>
      </c>
      <c r="H134" s="45" t="str">
        <f>IF(SUMIFS('2.gk_过程评价'!$C:$C,'2.gk_过程评价'!$A:$A,B134)&gt;0,SUMIFS('2.gk_过程评价'!$C:$C,'2.gk_过程评价'!$A:$A,B134),"")</f>
        <v/>
      </c>
      <c r="I134" s="44" t="str">
        <f>IF(SUMIF('3.gk_上线质量'!B:B,B134,'3.gk_上线质量'!D:D)&lt;&gt;0,SUMIF('3.gk_上线质量'!B:B,B134,'3.gk_上线质量'!D:D),"")</f>
        <v/>
      </c>
      <c r="J134" s="44" t="str">
        <f>IF(SUMIFS('3.gk_上线质量'!$F$3:$F$62,'3.gk_上线质量'!$B$3:$B$62,B134)&lt;&gt;0,SUMIFS('3.gk_上线质量'!$F$3:$F$62,'3.gk_上线质量'!$B$3:$B$62,B134),"")</f>
        <v/>
      </c>
      <c r="K134" s="44" t="str">
        <f>IF(SUMIFS('4.gk_艺体质量'!$F$4:$F$53,'4.gk_艺体质量'!$A$4:$A$53,B134)&gt;0,SUMIFS('4.gk_艺体质量'!$F$4:$F$53,'4.gk_艺体质量'!$A$4:$A$53,B134),"")</f>
        <v/>
      </c>
      <c r="L134" s="44" t="str">
        <f>IF(SUMIF('6.gk_年级管理'!A:A,B134,'6.gk_年级管理'!B:B)&gt;0,SUMIF('6.gk_年级管理'!A:A,B134,'6.gk_年级管理'!B:B),"")</f>
        <v/>
      </c>
      <c r="M134" s="46">
        <f t="shared" si="13"/>
        <v>0</v>
      </c>
      <c r="N134" s="46">
        <f t="shared" si="14"/>
        <v>919.02037361344242</v>
      </c>
      <c r="O134" s="46">
        <v>2000</v>
      </c>
      <c r="P134" s="90" t="s">
        <v>263</v>
      </c>
    </row>
    <row r="135" spans="1:16" ht="18" customHeight="1" x14ac:dyDescent="0.15">
      <c r="A135" s="42">
        <v>127</v>
      </c>
      <c r="B135" s="10" t="s">
        <v>234</v>
      </c>
      <c r="C135" s="43">
        <f>IF(SUMIF(高一质量奖!A:A,B135,高一质量奖!B:B)&gt;0,SUMIF(高一质量奖!A:A,B135,高一质量奖!B:B),"")</f>
        <v>3988.6333967131091</v>
      </c>
      <c r="D135" s="43" t="str">
        <f>IF(SUMIF(高二质量和进步奖!A:A,B135,高二质量和进步奖!D:D)&gt;0,SUMIF(高二质量和进步奖!A:A,B135,高二质量和进步奖!D:D),"")</f>
        <v/>
      </c>
      <c r="E135" s="43" t="str">
        <f>IF(SUMIF(高三质量奖!A:A,B135,高三质量奖!C:C)&gt;0,SUMIF(高三质量奖!A:A,B135,高三质量奖!C:C),"")</f>
        <v/>
      </c>
      <c r="F135" s="43">
        <f t="shared" si="12"/>
        <v>3988.6333967131091</v>
      </c>
      <c r="G135" s="44" t="str">
        <f>IF(SUMIFS('1.gk_工作量'!$M$4:$M$76,'1.gk_工作量'!$B$4:$B$76,B135)&gt;0,SUMIFS('1.gk_工作量'!$M$4:$M$76,'1.gk_工作量'!$B$4:$B$76,B135),"")</f>
        <v/>
      </c>
      <c r="H135" s="45" t="str">
        <f>IF(SUMIFS('2.gk_过程评价'!$C:$C,'2.gk_过程评价'!$A:$A,B135)&gt;0,SUMIFS('2.gk_过程评价'!$C:$C,'2.gk_过程评价'!$A:$A,B135),"")</f>
        <v/>
      </c>
      <c r="I135" s="44" t="str">
        <f>IF(SUMIF('3.gk_上线质量'!B:B,B135,'3.gk_上线质量'!D:D)&lt;&gt;0,SUMIF('3.gk_上线质量'!B:B,B135,'3.gk_上线质量'!D:D),"")</f>
        <v/>
      </c>
      <c r="J135" s="44" t="str">
        <f>IF(SUMIFS('3.gk_上线质量'!$F$3:$F$62,'3.gk_上线质量'!$B$3:$B$62,B135)&lt;&gt;0,SUMIFS('3.gk_上线质量'!$F$3:$F$62,'3.gk_上线质量'!$B$3:$B$62,B135),"")</f>
        <v/>
      </c>
      <c r="K135" s="44" t="str">
        <f>IF(SUMIFS('4.gk_艺体质量'!$F$4:$F$53,'4.gk_艺体质量'!$A$4:$A$53,B135)&gt;0,SUMIFS('4.gk_艺体质量'!$F$4:$F$53,'4.gk_艺体质量'!$A$4:$A$53,B135),"")</f>
        <v/>
      </c>
      <c r="L135" s="44" t="str">
        <f>IF(SUMIF('6.gk_年级管理'!A:A,B135,'6.gk_年级管理'!B:B)&gt;0,SUMIF('6.gk_年级管理'!A:A,B135,'6.gk_年级管理'!B:B),"")</f>
        <v/>
      </c>
      <c r="M135" s="46">
        <f t="shared" si="13"/>
        <v>0</v>
      </c>
      <c r="N135" s="46">
        <f t="shared" si="14"/>
        <v>3988.6333967131091</v>
      </c>
      <c r="O135" s="46">
        <f t="shared" ref="O135:O148" si="16">IF(P135="辞职发0.3",N135*0.3,N135)</f>
        <v>3988.6333967131091</v>
      </c>
      <c r="P135" s="90"/>
    </row>
    <row r="136" spans="1:16" ht="18" customHeight="1" x14ac:dyDescent="0.15">
      <c r="A136" s="10">
        <v>128</v>
      </c>
      <c r="B136" s="10" t="s">
        <v>203</v>
      </c>
      <c r="C136" s="43" t="str">
        <f>IF(SUMIF(高一质量奖!A:A,B136,高一质量奖!B:B)&gt;0,SUMIF(高一质量奖!A:A,B136,高一质量奖!B:B),"")</f>
        <v/>
      </c>
      <c r="D136" s="43" t="str">
        <f>IF(SUMIF(高二质量和进步奖!A:A,B136,高二质量和进步奖!D:D)&gt;0,SUMIF(高二质量和进步奖!A:A,B136,高二质量和进步奖!D:D),"")</f>
        <v/>
      </c>
      <c r="E136" s="43" t="str">
        <f>IF(SUMIF(高三质量奖!A:A,B136,高三质量奖!C:C)&gt;0,SUMIF(高三质量奖!A:A,B136,高三质量奖!C:C),"")</f>
        <v/>
      </c>
      <c r="F136" s="43">
        <f t="shared" si="12"/>
        <v>0</v>
      </c>
      <c r="G136" s="44">
        <f>IF(SUMIFS('1.gk_工作量'!$M$4:$M$76,'1.gk_工作量'!$B$4:$B$76,B136)&gt;0,SUMIFS('1.gk_工作量'!$M$4:$M$76,'1.gk_工作量'!$B$4:$B$76,B136),"")</f>
        <v>901.33333333333326</v>
      </c>
      <c r="H136" s="45">
        <f>IF(SUMIFS('2.gk_过程评价'!$C:$C,'2.gk_过程评价'!$A:$A,B136)&gt;0,SUMIFS('2.gk_过程评价'!$C:$C,'2.gk_过程评价'!$A:$A,B136),"")</f>
        <v>1688.5323346925943</v>
      </c>
      <c r="I136" s="44">
        <f>IF(SUMIF('3.gk_上线质量'!B:B,B136,'3.gk_上线质量'!D:D)&lt;&gt;0,SUMIF('3.gk_上线质量'!B:B,B136,'3.gk_上线质量'!D:D),"")</f>
        <v>137.55336890236438</v>
      </c>
      <c r="J136" s="44">
        <f>IF(SUMIFS('3.gk_上线质量'!$F$3:$F$62,'3.gk_上线质量'!$B$3:$B$62,B136)&lt;&gt;0,SUMIFS('3.gk_上线质量'!$F$3:$F$62,'3.gk_上线质量'!$B$3:$B$62,B136),"")</f>
        <v>71.331010308755495</v>
      </c>
      <c r="K136" s="44">
        <f>IF(SUMIFS('4.gk_艺体质量'!$F$4:$F$53,'4.gk_艺体质量'!$A$4:$A$53,B136)&gt;0,SUMIFS('4.gk_艺体质量'!$F$4:$F$53,'4.gk_艺体质量'!$A$4:$A$53,B136),"")</f>
        <v>103.20952414398597</v>
      </c>
      <c r="L136" s="44" t="str">
        <f>IF(SUMIF('6.gk_年级管理'!A:A,B136,'6.gk_年级管理'!B:B)&gt;0,SUMIF('6.gk_年级管理'!A:A,B136,'6.gk_年级管理'!B:B),"")</f>
        <v/>
      </c>
      <c r="M136" s="46">
        <f t="shared" si="13"/>
        <v>2901.9595713810336</v>
      </c>
      <c r="N136" s="46">
        <f t="shared" si="14"/>
        <v>2901.9595713810336</v>
      </c>
      <c r="O136" s="46">
        <f t="shared" si="16"/>
        <v>2901.9595713810336</v>
      </c>
      <c r="P136" s="90" t="s">
        <v>265</v>
      </c>
    </row>
    <row r="137" spans="1:16" ht="24.75" customHeight="1" x14ac:dyDescent="0.15">
      <c r="A137" s="42">
        <v>129</v>
      </c>
      <c r="B137" s="10" t="s">
        <v>177</v>
      </c>
      <c r="C137" s="43" t="str">
        <f>IF(SUMIF(高一质量奖!A:A,B137,高一质量奖!B:B)&gt;0,SUMIF(高一质量奖!A:A,B137,高一质量奖!B:B),"")</f>
        <v/>
      </c>
      <c r="D137" s="43">
        <f>IF(SUMIF(高二质量和进步奖!A:A,B137,高二质量和进步奖!D:D)&gt;0,SUMIF(高二质量和进步奖!A:A,B137,高二质量和进步奖!D:D),"")</f>
        <v>12252.784961277892</v>
      </c>
      <c r="E137" s="43" t="str">
        <f>IF(SUMIF(高三质量奖!A:A,B137,高三质量奖!C:C)&gt;0,SUMIF(高三质量奖!A:A,B137,高三质量奖!C:C),"")</f>
        <v/>
      </c>
      <c r="F137" s="43">
        <f t="shared" ref="F137:F168" si="17">SUM(C137:E137)</f>
        <v>12252.784961277892</v>
      </c>
      <c r="G137" s="44" t="str">
        <f>IF(SUMIFS('1.gk_工作量'!$M$4:$M$76,'1.gk_工作量'!$B$4:$B$76,B137)&gt;0,SUMIFS('1.gk_工作量'!$M$4:$M$76,'1.gk_工作量'!$B$4:$B$76,B137),"")</f>
        <v/>
      </c>
      <c r="H137" s="45" t="str">
        <f>IF(SUMIFS('2.gk_过程评价'!$C:$C,'2.gk_过程评价'!$A:$A,B137)&gt;0,SUMIFS('2.gk_过程评价'!$C:$C,'2.gk_过程评价'!$A:$A,B137),"")</f>
        <v/>
      </c>
      <c r="I137" s="44" t="str">
        <f>IF(SUMIF('3.gk_上线质量'!B:B,B137,'3.gk_上线质量'!D:D)&lt;&gt;0,SUMIF('3.gk_上线质量'!B:B,B137,'3.gk_上线质量'!D:D),"")</f>
        <v/>
      </c>
      <c r="J137" s="44" t="str">
        <f>IF(SUMIFS('3.gk_上线质量'!$F$3:$F$62,'3.gk_上线质量'!$B$3:$B$62,B137)&lt;&gt;0,SUMIFS('3.gk_上线质量'!$F$3:$F$62,'3.gk_上线质量'!$B$3:$B$62,B137),"")</f>
        <v/>
      </c>
      <c r="K137" s="44" t="str">
        <f>IF(SUMIFS('4.gk_艺体质量'!$F$4:$F$53,'4.gk_艺体质量'!$A$4:$A$53,B137)&gt;0,SUMIFS('4.gk_艺体质量'!$F$4:$F$53,'4.gk_艺体质量'!$A$4:$A$53,B137),"")</f>
        <v/>
      </c>
      <c r="L137" s="44" t="str">
        <f>IF(SUMIF('6.gk_年级管理'!A:A,B137,'6.gk_年级管理'!B:B)&gt;0,SUMIF('6.gk_年级管理'!A:A,B137,'6.gk_年级管理'!B:B),"")</f>
        <v/>
      </c>
      <c r="M137" s="46">
        <f t="shared" ref="M137:M168" si="18">SUM(G137:L137)</f>
        <v>0</v>
      </c>
      <c r="N137" s="46">
        <f t="shared" ref="N137:N168" si="19">F137+M137</f>
        <v>12252.784961277892</v>
      </c>
      <c r="O137" s="46">
        <f t="shared" si="16"/>
        <v>12252.784961277892</v>
      </c>
      <c r="P137" s="90"/>
    </row>
    <row r="138" spans="1:16" ht="18" customHeight="1" x14ac:dyDescent="0.15">
      <c r="A138" s="10">
        <v>130</v>
      </c>
      <c r="B138" s="10" t="s">
        <v>218</v>
      </c>
      <c r="C138" s="43" t="str">
        <f>IF(SUMIF(高一质量奖!A:A,B138,高一质量奖!B:B)&gt;0,SUMIF(高一质量奖!A:A,B138,高一质量奖!B:B),"")</f>
        <v/>
      </c>
      <c r="D138" s="43" t="str">
        <f>IF(SUMIF(高二质量和进步奖!A:A,B138,高二质量和进步奖!D:D)&gt;0,SUMIF(高二质量和进步奖!A:A,B138,高二质量和进步奖!D:D),"")</f>
        <v/>
      </c>
      <c r="E138" s="43" t="str">
        <f>IF(SUMIF(高三质量奖!A:A,B138,高三质量奖!C:C)&gt;0,SUMIF(高三质量奖!A:A,B138,高三质量奖!C:C),"")</f>
        <v/>
      </c>
      <c r="F138" s="43">
        <f t="shared" si="17"/>
        <v>0</v>
      </c>
      <c r="G138" s="44">
        <f>IF(SUMIFS('1.gk_工作量'!$M$4:$M$76,'1.gk_工作量'!$B$4:$B$76,B138)&gt;0,SUMIFS('1.gk_工作量'!$M$4:$M$76,'1.gk_工作量'!$B$4:$B$76,B138),"")</f>
        <v>1557.8600823045269</v>
      </c>
      <c r="H138" s="45">
        <f>IF(SUMIFS('2.gk_过程评价'!$C:$C,'2.gk_过程评价'!$A:$A,B138)&gt;0,SUMIFS('2.gk_过程评价'!$C:$C,'2.gk_过程评价'!$A:$A,B138),"")</f>
        <v>3469.9844535193274</v>
      </c>
      <c r="I138" s="44">
        <f>IF(SUMIF('3.gk_上线质量'!B:B,B138,'3.gk_上线质量'!D:D)&lt;&gt;0,SUMIF('3.gk_上线质量'!B:B,B138,'3.gk_上线质量'!D:D),"")</f>
        <v>382.09269139545677</v>
      </c>
      <c r="J138" s="44">
        <f>IF(SUMIFS('3.gk_上线质量'!$F$3:$F$62,'3.gk_上线质量'!$B$3:$B$62,B138)&lt;&gt;0,SUMIFS('3.gk_上线质量'!$F$3:$F$62,'3.gk_上线质量'!$B$3:$B$62,B138),"")</f>
        <v>309.10104467127377</v>
      </c>
      <c r="K138" s="44">
        <f>IF(SUMIFS('4.gk_艺体质量'!$F$4:$F$53,'4.gk_艺体质量'!$A$4:$A$53,B138)&gt;0,SUMIFS('4.gk_艺体质量'!$F$4:$F$53,'4.gk_艺体质量'!$A$4:$A$53,B138),"")</f>
        <v>275.22539771729589</v>
      </c>
      <c r="L138" s="44" t="str">
        <f>IF(SUMIF('6.gk_年级管理'!A:A,B138,'6.gk_年级管理'!B:B)&gt;0,SUMIF('6.gk_年级管理'!A:A,B138,'6.gk_年级管理'!B:B),"")</f>
        <v/>
      </c>
      <c r="M138" s="46">
        <f t="shared" si="18"/>
        <v>5994.2636696078798</v>
      </c>
      <c r="N138" s="46">
        <f t="shared" si="19"/>
        <v>5994.2636696078798</v>
      </c>
      <c r="O138" s="46">
        <f t="shared" si="16"/>
        <v>5994.2636696078798</v>
      </c>
      <c r="P138" s="90" t="s">
        <v>205</v>
      </c>
    </row>
    <row r="139" spans="1:16" ht="18" customHeight="1" x14ac:dyDescent="0.15">
      <c r="A139" s="42">
        <v>131</v>
      </c>
      <c r="B139" s="10" t="s">
        <v>142</v>
      </c>
      <c r="C139" s="43" t="str">
        <f>IF(SUMIF(高一质量奖!A:A,B139,高一质量奖!B:B)&gt;0,SUMIF(高一质量奖!A:A,B139,高一质量奖!B:B),"")</f>
        <v/>
      </c>
      <c r="D139" s="43" t="str">
        <f>IF(SUMIF(高二质量和进步奖!A:A,B139,高二质量和进步奖!D:D)&gt;0,SUMIF(高二质量和进步奖!A:A,B139,高二质量和进步奖!D:D),"")</f>
        <v/>
      </c>
      <c r="E139" s="43">
        <f>IF(SUMIF(高三质量奖!A:A,B139,高三质量奖!C:C)&gt;0,SUMIF(高三质量奖!A:A,B139,高三质量奖!C:C),"")</f>
        <v>4812</v>
      </c>
      <c r="F139" s="43">
        <f t="shared" si="17"/>
        <v>4812</v>
      </c>
      <c r="G139" s="44">
        <f>IF(SUMIFS('1.gk_工作量'!$M$4:$M$76,'1.gk_工作量'!$B$4:$B$76,B139)&gt;0,SUMIFS('1.gk_工作量'!$M$4:$M$76,'1.gk_工作量'!$B$4:$B$76,B139),"")</f>
        <v>11610.974447315533</v>
      </c>
      <c r="H139" s="45">
        <f>IF(SUMIFS('2.gk_过程评价'!$C:$C,'2.gk_过程评价'!$A:$A,B139)&gt;0,SUMIFS('2.gk_过程评价'!$C:$C,'2.gk_过程评价'!$A:$A,B139),"")</f>
        <v>10481.188927699321</v>
      </c>
      <c r="I139" s="44">
        <f>IF(SUMIF('3.gk_上线质量'!B:B,B139,'3.gk_上线质量'!D:D)&lt;&gt;0,SUMIF('3.gk_上线质量'!B:B,B139,'3.gk_上线质量'!D:D),"")</f>
        <v>10229.385534039175</v>
      </c>
      <c r="J139" s="44">
        <f>IF(SUMIFS('3.gk_上线质量'!$F$3:$F$62,'3.gk_上线质量'!$B$3:$B$62,B139)&lt;&gt;0,SUMIFS('3.gk_上线质量'!$F$3:$F$62,'3.gk_上线质量'!$B$3:$B$62,B139),"")</f>
        <v>5052.6132302035148</v>
      </c>
      <c r="K139" s="44">
        <f>IF(SUMIFS('4.gk_艺体质量'!$F$4:$F$53,'4.gk_艺体质量'!$A$4:$A$53,B139)&gt;0,SUMIFS('4.gk_艺体质量'!$F$4:$F$53,'4.gk_艺体质量'!$A$4:$A$53,B139),"")</f>
        <v>2408.2222300263388</v>
      </c>
      <c r="L139" s="44" t="str">
        <f>IF(SUMIF('6.gk_年级管理'!A:A,B139,'6.gk_年级管理'!B:B)&gt;0,SUMIF('6.gk_年级管理'!A:A,B139,'6.gk_年级管理'!B:B),"")</f>
        <v/>
      </c>
      <c r="M139" s="46">
        <f t="shared" si="18"/>
        <v>39782.384369283885</v>
      </c>
      <c r="N139" s="46">
        <f t="shared" si="19"/>
        <v>44594.384369283885</v>
      </c>
      <c r="O139" s="46">
        <f t="shared" si="16"/>
        <v>44594.384369283885</v>
      </c>
      <c r="P139" s="90"/>
    </row>
    <row r="140" spans="1:16" x14ac:dyDescent="0.15">
      <c r="A140" s="10">
        <v>132</v>
      </c>
      <c r="B140" s="10" t="s">
        <v>176</v>
      </c>
      <c r="C140" s="43" t="str">
        <f>IF(SUMIF(高一质量奖!A:A,B140,高一质量奖!B:B)&gt;0,SUMIF(高一质量奖!A:A,B140,高一质量奖!B:B),"")</f>
        <v/>
      </c>
      <c r="D140" s="43">
        <f>IF(SUMIF(高二质量和进步奖!A:A,B140,高二质量和进步奖!D:D)&gt;0,SUMIF(高二质量和进步奖!A:A,B140,高二质量和进步奖!D:D),"")</f>
        <v>10520.817578092352</v>
      </c>
      <c r="E140" s="43" t="str">
        <f>IF(SUMIF(高三质量奖!A:A,B140,高三质量奖!C:C)&gt;0,SUMIF(高三质量奖!A:A,B140,高三质量奖!C:C),"")</f>
        <v/>
      </c>
      <c r="F140" s="43">
        <f t="shared" si="17"/>
        <v>10520.817578092352</v>
      </c>
      <c r="G140" s="44" t="str">
        <f>IF(SUMIFS('1.gk_工作量'!$M$4:$M$76,'1.gk_工作量'!$B$4:$B$76,B140)&gt;0,SUMIFS('1.gk_工作量'!$M$4:$M$76,'1.gk_工作量'!$B$4:$B$76,B140),"")</f>
        <v/>
      </c>
      <c r="H140" s="45" t="str">
        <f>IF(SUMIFS('2.gk_过程评价'!$C:$C,'2.gk_过程评价'!$A:$A,B140)&gt;0,SUMIFS('2.gk_过程评价'!$C:$C,'2.gk_过程评价'!$A:$A,B140),"")</f>
        <v/>
      </c>
      <c r="I140" s="44" t="str">
        <f>IF(SUMIF('3.gk_上线质量'!B:B,B140,'3.gk_上线质量'!D:D)&lt;&gt;0,SUMIF('3.gk_上线质量'!B:B,B140,'3.gk_上线质量'!D:D),"")</f>
        <v/>
      </c>
      <c r="J140" s="44" t="str">
        <f>IF(SUMIFS('3.gk_上线质量'!$F$3:$F$62,'3.gk_上线质量'!$B$3:$B$62,B140)&lt;&gt;0,SUMIFS('3.gk_上线质量'!$F$3:$F$62,'3.gk_上线质量'!$B$3:$B$62,B140),"")</f>
        <v/>
      </c>
      <c r="K140" s="44" t="str">
        <f>IF(SUMIFS('4.gk_艺体质量'!$F$4:$F$53,'4.gk_艺体质量'!$A$4:$A$53,B140)&gt;0,SUMIFS('4.gk_艺体质量'!$F$4:$F$53,'4.gk_艺体质量'!$A$4:$A$53,B140),"")</f>
        <v/>
      </c>
      <c r="L140" s="44" t="str">
        <f>IF(SUMIF('6.gk_年级管理'!A:A,B140,'6.gk_年级管理'!B:B)&gt;0,SUMIF('6.gk_年级管理'!A:A,B140,'6.gk_年级管理'!B:B),"")</f>
        <v/>
      </c>
      <c r="M140" s="46">
        <f t="shared" si="18"/>
        <v>0</v>
      </c>
      <c r="N140" s="46">
        <f t="shared" si="19"/>
        <v>10520.817578092352</v>
      </c>
      <c r="O140" s="46">
        <f t="shared" si="16"/>
        <v>10520.817578092352</v>
      </c>
      <c r="P140" s="90"/>
    </row>
    <row r="141" spans="1:16" ht="18" customHeight="1" x14ac:dyDescent="0.15">
      <c r="A141" s="42">
        <v>133</v>
      </c>
      <c r="B141" s="10" t="s">
        <v>143</v>
      </c>
      <c r="C141" s="43" t="str">
        <f>IF(SUMIF(高一质量奖!A:A,B141,高一质量奖!B:B)&gt;0,SUMIF(高一质量奖!A:A,B141,高一质量奖!B:B),"")</f>
        <v/>
      </c>
      <c r="D141" s="43" t="str">
        <f>IF(SUMIF(高二质量和进步奖!A:A,B141,高二质量和进步奖!D:D)&gt;0,SUMIF(高二质量和进步奖!A:A,B141,高二质量和进步奖!D:D),"")</f>
        <v/>
      </c>
      <c r="E141" s="43" t="str">
        <f>IF(SUMIF(高三质量奖!A:A,B141,高三质量奖!C:C)&gt;0,SUMIF(高三质量奖!A:A,B141,高三质量奖!C:C),"")</f>
        <v/>
      </c>
      <c r="F141" s="43">
        <f t="shared" si="17"/>
        <v>0</v>
      </c>
      <c r="G141" s="44">
        <f>IF(SUMIFS('1.gk_工作量'!$M$4:$M$76,'1.gk_工作量'!$B$4:$B$76,B141)&gt;0,SUMIFS('1.gk_工作量'!$M$4:$M$76,'1.gk_工作量'!$B$4:$B$76,B141),"")</f>
        <v>10653.409020685507</v>
      </c>
      <c r="H141" s="45">
        <f>IF(SUMIFS('2.gk_过程评价'!$C:$C,'2.gk_过程评价'!$A:$A,B141)&gt;0,SUMIFS('2.gk_过程评价'!$C:$C,'2.gk_过程评价'!$A:$A,B141),"")</f>
        <v>10458.879654545475</v>
      </c>
      <c r="I141" s="44">
        <f>IF(SUMIF('3.gk_上线质量'!B:B,B141,'3.gk_上线质量'!D:D)&lt;&gt;0,SUMIF('3.gk_上线质量'!B:B,B141,'3.gk_上线质量'!D:D),"")</f>
        <v>13229.577346876298</v>
      </c>
      <c r="J141" s="44">
        <f>IF(SUMIFS('3.gk_上线质量'!$F$3:$F$62,'3.gk_上线质量'!$B$3:$B$62,B141)&lt;&gt;0,SUMIFS('3.gk_上线质量'!$F$3:$F$62,'3.gk_上线质量'!$B$3:$B$62,B141),"")</f>
        <v>6170.1323917073496</v>
      </c>
      <c r="K141" s="44">
        <f>IF(SUMIFS('4.gk_艺体质量'!$F$4:$F$53,'4.gk_艺体质量'!$A$4:$A$53,B141)&gt;0,SUMIFS('4.gk_艺体质量'!$F$4:$F$53,'4.gk_艺体质量'!$A$4:$A$53,B141),"")</f>
        <v>114.67724904887328</v>
      </c>
      <c r="L141" s="44">
        <f>IF(SUMIF('6.gk_年级管理'!A:A,B141,'6.gk_年级管理'!B:B)&gt;0,SUMIF('6.gk_年级管理'!A:A,B141,'6.gk_年级管理'!B:B),"")</f>
        <v>428.70773882010201</v>
      </c>
      <c r="M141" s="46">
        <f t="shared" si="18"/>
        <v>41055.383401683597</v>
      </c>
      <c r="N141" s="46">
        <f t="shared" si="19"/>
        <v>41055.383401683597</v>
      </c>
      <c r="O141" s="46">
        <f t="shared" si="16"/>
        <v>41055.383401683597</v>
      </c>
      <c r="P141" s="90"/>
    </row>
    <row r="142" spans="1:16" ht="18" customHeight="1" x14ac:dyDescent="0.15">
      <c r="A142" s="10">
        <v>134</v>
      </c>
      <c r="B142" s="10" t="s">
        <v>158</v>
      </c>
      <c r="C142" s="43">
        <f>IF(SUMIF(高一质量奖!A:A,B142,高一质量奖!B:B)&gt;0,SUMIF(高一质量奖!A:A,B142,高一质量奖!B:B),"")</f>
        <v>3366.4874003328841</v>
      </c>
      <c r="D142" s="43" t="str">
        <f>IF(SUMIF(高二质量和进步奖!A:A,B142,高二质量和进步奖!D:D)&gt;0,SUMIF(高二质量和进步奖!A:A,B142,高二质量和进步奖!D:D),"")</f>
        <v/>
      </c>
      <c r="E142" s="43" t="str">
        <f>IF(SUMIF(高三质量奖!A:A,B142,高三质量奖!C:C)&gt;0,SUMIF(高三质量奖!A:A,B142,高三质量奖!C:C),"")</f>
        <v/>
      </c>
      <c r="F142" s="43">
        <f t="shared" si="17"/>
        <v>3366.4874003328841</v>
      </c>
      <c r="G142" s="44" t="str">
        <f>IF(SUMIFS('1.gk_工作量'!$M$4:$M$76,'1.gk_工作量'!$B$4:$B$76,B142)&gt;0,SUMIFS('1.gk_工作量'!$M$4:$M$76,'1.gk_工作量'!$B$4:$B$76,B142),"")</f>
        <v/>
      </c>
      <c r="H142" s="45" t="str">
        <f>IF(SUMIFS('2.gk_过程评价'!$C:$C,'2.gk_过程评价'!$A:$A,B142)&gt;0,SUMIFS('2.gk_过程评价'!$C:$C,'2.gk_过程评价'!$A:$A,B142),"")</f>
        <v/>
      </c>
      <c r="I142" s="44" t="str">
        <f>IF(SUMIF('3.gk_上线质量'!B:B,B142,'3.gk_上线质量'!D:D)&lt;&gt;0,SUMIF('3.gk_上线质量'!B:B,B142,'3.gk_上线质量'!D:D),"")</f>
        <v/>
      </c>
      <c r="J142" s="44" t="str">
        <f>IF(SUMIFS('3.gk_上线质量'!$F$3:$F$62,'3.gk_上线质量'!$B$3:$B$62,B142)&lt;&gt;0,SUMIFS('3.gk_上线质量'!$F$3:$F$62,'3.gk_上线质量'!$B$3:$B$62,B142),"")</f>
        <v/>
      </c>
      <c r="K142" s="44" t="str">
        <f>IF(SUMIFS('4.gk_艺体质量'!$F$4:$F$53,'4.gk_艺体质量'!$A$4:$A$53,B142)&gt;0,SUMIFS('4.gk_艺体质量'!$F$4:$F$53,'4.gk_艺体质量'!$A$4:$A$53,B142),"")</f>
        <v/>
      </c>
      <c r="L142" s="44" t="str">
        <f>IF(SUMIF('6.gk_年级管理'!A:A,B142,'6.gk_年级管理'!B:B)&gt;0,SUMIF('6.gk_年级管理'!A:A,B142,'6.gk_年级管理'!B:B),"")</f>
        <v/>
      </c>
      <c r="M142" s="46">
        <f t="shared" si="18"/>
        <v>0</v>
      </c>
      <c r="N142" s="46">
        <f t="shared" si="19"/>
        <v>3366.4874003328841</v>
      </c>
      <c r="O142" s="46">
        <f t="shared" si="16"/>
        <v>3366.4874003328841</v>
      </c>
      <c r="P142" s="90"/>
    </row>
    <row r="143" spans="1:16" ht="18" customHeight="1" x14ac:dyDescent="0.15">
      <c r="A143" s="42">
        <v>135</v>
      </c>
      <c r="B143" s="10" t="s">
        <v>149</v>
      </c>
      <c r="C143" s="43">
        <f>IF(SUMIF(高一质量奖!A:A,B143,高一质量奖!B:B)&gt;0,SUMIF(高一质量奖!A:A,B143,高一质量奖!B:B),"")</f>
        <v>5707.3527331253799</v>
      </c>
      <c r="D143" s="43" t="str">
        <f>IF(SUMIF(高二质量和进步奖!A:A,B143,高二质量和进步奖!D:D)&gt;0,SUMIF(高二质量和进步奖!A:A,B143,高二质量和进步奖!D:D),"")</f>
        <v/>
      </c>
      <c r="E143" s="43" t="str">
        <f>IF(SUMIF(高三质量奖!A:A,B143,高三质量奖!C:C)&gt;0,SUMIF(高三质量奖!A:A,B143,高三质量奖!C:C),"")</f>
        <v/>
      </c>
      <c r="F143" s="43">
        <f t="shared" si="17"/>
        <v>5707.3527331253799</v>
      </c>
      <c r="G143" s="44" t="str">
        <f>IF(SUMIFS('1.gk_工作量'!$M$4:$M$76,'1.gk_工作量'!$B$4:$B$76,B143)&gt;0,SUMIFS('1.gk_工作量'!$M$4:$M$76,'1.gk_工作量'!$B$4:$B$76,B143),"")</f>
        <v/>
      </c>
      <c r="H143" s="45" t="str">
        <f>IF(SUMIFS('2.gk_过程评价'!$C:$C,'2.gk_过程评价'!$A:$A,B143)&gt;0,SUMIFS('2.gk_过程评价'!$C:$C,'2.gk_过程评价'!$A:$A,B143),"")</f>
        <v/>
      </c>
      <c r="I143" s="44" t="str">
        <f>IF(SUMIF('3.gk_上线质量'!B:B,B143,'3.gk_上线质量'!D:D)&lt;&gt;0,SUMIF('3.gk_上线质量'!B:B,B143,'3.gk_上线质量'!D:D),"")</f>
        <v/>
      </c>
      <c r="J143" s="44" t="str">
        <f>IF(SUMIFS('3.gk_上线质量'!$F$3:$F$62,'3.gk_上线质量'!$B$3:$B$62,B143)&lt;&gt;0,SUMIFS('3.gk_上线质量'!$F$3:$F$62,'3.gk_上线质量'!$B$3:$B$62,B143),"")</f>
        <v/>
      </c>
      <c r="K143" s="44" t="str">
        <f>IF(SUMIFS('4.gk_艺体质量'!$F$4:$F$53,'4.gk_艺体质量'!$A$4:$A$53,B143)&gt;0,SUMIFS('4.gk_艺体质量'!$F$4:$F$53,'4.gk_艺体质量'!$A$4:$A$53,B143),"")</f>
        <v/>
      </c>
      <c r="L143" s="44" t="str">
        <f>IF(SUMIF('6.gk_年级管理'!A:A,B143,'6.gk_年级管理'!B:B)&gt;0,SUMIF('6.gk_年级管理'!A:A,B143,'6.gk_年级管理'!B:B),"")</f>
        <v/>
      </c>
      <c r="M143" s="46">
        <f t="shared" si="18"/>
        <v>0</v>
      </c>
      <c r="N143" s="46">
        <f t="shared" si="19"/>
        <v>5707.3527331253799</v>
      </c>
      <c r="O143" s="46">
        <f t="shared" si="16"/>
        <v>5707.3527331253799</v>
      </c>
      <c r="P143" s="90"/>
    </row>
    <row r="144" spans="1:16" ht="18" customHeight="1" x14ac:dyDescent="0.15">
      <c r="A144" s="10">
        <v>136</v>
      </c>
      <c r="B144" s="10" t="s">
        <v>182</v>
      </c>
      <c r="C144" s="43" t="str">
        <f>IF(SUMIF(高一质量奖!A:A,B144,高一质量奖!B:B)&gt;0,SUMIF(高一质量奖!A:A,B144,高一质量奖!B:B),"")</f>
        <v/>
      </c>
      <c r="D144" s="43">
        <f>IF(SUMIF(高二质量和进步奖!A:A,B144,高二质量和进步奖!D:D)&gt;0,SUMIF(高二质量和进步奖!A:A,B144,高二质量和进步奖!D:D),"")</f>
        <v>9064.207727633715</v>
      </c>
      <c r="E144" s="43" t="str">
        <f>IF(SUMIF(高三质量奖!A:A,B144,高三质量奖!C:C)&gt;0,SUMIF(高三质量奖!A:A,B144,高三质量奖!C:C),"")</f>
        <v/>
      </c>
      <c r="F144" s="43">
        <f t="shared" si="17"/>
        <v>9064.207727633715</v>
      </c>
      <c r="G144" s="44" t="str">
        <f>IF(SUMIFS('1.gk_工作量'!$M$4:$M$76,'1.gk_工作量'!$B$4:$B$76,B144)&gt;0,SUMIFS('1.gk_工作量'!$M$4:$M$76,'1.gk_工作量'!$B$4:$B$76,B144),"")</f>
        <v/>
      </c>
      <c r="H144" s="45" t="str">
        <f>IF(SUMIFS('2.gk_过程评价'!$C:$C,'2.gk_过程评价'!$A:$A,B144)&gt;0,SUMIFS('2.gk_过程评价'!$C:$C,'2.gk_过程评价'!$A:$A,B144),"")</f>
        <v/>
      </c>
      <c r="I144" s="44" t="str">
        <f>IF(SUMIF('3.gk_上线质量'!B:B,B144,'3.gk_上线质量'!D:D)&lt;&gt;0,SUMIF('3.gk_上线质量'!B:B,B144,'3.gk_上线质量'!D:D),"")</f>
        <v/>
      </c>
      <c r="J144" s="44" t="str">
        <f>IF(SUMIFS('3.gk_上线质量'!$F$3:$F$62,'3.gk_上线质量'!$B$3:$B$62,B144)&lt;&gt;0,SUMIFS('3.gk_上线质量'!$F$3:$F$62,'3.gk_上线质量'!$B$3:$B$62,B144),"")</f>
        <v/>
      </c>
      <c r="K144" s="44" t="str">
        <f>IF(SUMIFS('4.gk_艺体质量'!$F$4:$F$53,'4.gk_艺体质量'!$A$4:$A$53,B144)&gt;0,SUMIFS('4.gk_艺体质量'!$F$4:$F$53,'4.gk_艺体质量'!$A$4:$A$53,B144),"")</f>
        <v/>
      </c>
      <c r="L144" s="44" t="str">
        <f>IF(SUMIF('6.gk_年级管理'!A:A,B144,'6.gk_年级管理'!B:B)&gt;0,SUMIF('6.gk_年级管理'!A:A,B144,'6.gk_年级管理'!B:B),"")</f>
        <v/>
      </c>
      <c r="M144" s="46">
        <f t="shared" si="18"/>
        <v>0</v>
      </c>
      <c r="N144" s="46">
        <f t="shared" si="19"/>
        <v>9064.207727633715</v>
      </c>
      <c r="O144" s="46">
        <f t="shared" si="16"/>
        <v>9064.207727633715</v>
      </c>
      <c r="P144" s="90"/>
    </row>
    <row r="145" spans="1:16" x14ac:dyDescent="0.15">
      <c r="A145" s="42">
        <v>137</v>
      </c>
      <c r="B145" s="10" t="s">
        <v>243</v>
      </c>
      <c r="C145" s="43">
        <f>IF(SUMIF(高一质量奖!A:A,B145,高一质量奖!B:B)&gt;0,SUMIF(高一质量奖!A:A,B145,高一质量奖!B:B),"")</f>
        <v>4663.1065517150855</v>
      </c>
      <c r="D145" s="43" t="str">
        <f>IF(SUMIF(高二质量和进步奖!A:A,B145,高二质量和进步奖!D:D)&gt;0,SUMIF(高二质量和进步奖!A:A,B145,高二质量和进步奖!D:D),"")</f>
        <v/>
      </c>
      <c r="E145" s="43" t="str">
        <f>IF(SUMIF(高三质量奖!A:A,B145,高三质量奖!C:C)&gt;0,SUMIF(高三质量奖!A:A,B145,高三质量奖!C:C),"")</f>
        <v/>
      </c>
      <c r="F145" s="43">
        <f t="shared" si="17"/>
        <v>4663.1065517150855</v>
      </c>
      <c r="G145" s="44" t="str">
        <f>IF(SUMIFS('1.gk_工作量'!$M$4:$M$76,'1.gk_工作量'!$B$4:$B$76,B145)&gt;0,SUMIFS('1.gk_工作量'!$M$4:$M$76,'1.gk_工作量'!$B$4:$B$76,B145),"")</f>
        <v/>
      </c>
      <c r="H145" s="45" t="str">
        <f>IF(SUMIFS('2.gk_过程评价'!$C:$C,'2.gk_过程评价'!$A:$A,B145)&gt;0,SUMIFS('2.gk_过程评价'!$C:$C,'2.gk_过程评价'!$A:$A,B145),"")</f>
        <v/>
      </c>
      <c r="I145" s="44" t="str">
        <f>IF(SUMIF('3.gk_上线质量'!B:B,B145,'3.gk_上线质量'!D:D)&lt;&gt;0,SUMIF('3.gk_上线质量'!B:B,B145,'3.gk_上线质量'!D:D),"")</f>
        <v/>
      </c>
      <c r="J145" s="44" t="str">
        <f>IF(SUMIFS('3.gk_上线质量'!$F$3:$F$62,'3.gk_上线质量'!$B$3:$B$62,B145)&lt;&gt;0,SUMIFS('3.gk_上线质量'!$F$3:$F$62,'3.gk_上线质量'!$B$3:$B$62,B145),"")</f>
        <v/>
      </c>
      <c r="K145" s="44" t="str">
        <f>IF(SUMIFS('4.gk_艺体质量'!$F$4:$F$53,'4.gk_艺体质量'!$A$4:$A$53,B145)&gt;0,SUMIFS('4.gk_艺体质量'!$F$4:$F$53,'4.gk_艺体质量'!$A$4:$A$53,B145),"")</f>
        <v/>
      </c>
      <c r="L145" s="44" t="str">
        <f>IF(SUMIF('6.gk_年级管理'!A:A,B145,'6.gk_年级管理'!B:B)&gt;0,SUMIF('6.gk_年级管理'!A:A,B145,'6.gk_年级管理'!B:B),"")</f>
        <v/>
      </c>
      <c r="M145" s="46">
        <f t="shared" si="18"/>
        <v>0</v>
      </c>
      <c r="N145" s="46">
        <f t="shared" si="19"/>
        <v>4663.1065517150855</v>
      </c>
      <c r="O145" s="46">
        <f t="shared" si="16"/>
        <v>4663.1065517150855</v>
      </c>
      <c r="P145" s="90"/>
    </row>
    <row r="146" spans="1:16" x14ac:dyDescent="0.15">
      <c r="A146" s="10">
        <v>138</v>
      </c>
      <c r="B146" s="10" t="s">
        <v>144</v>
      </c>
      <c r="C146" s="43" t="str">
        <f>IF(SUMIF(高一质量奖!A:A,B146,高一质量奖!B:B)&gt;0,SUMIF(高一质量奖!A:A,B146,高一质量奖!B:B),"")</f>
        <v/>
      </c>
      <c r="D146" s="43" t="str">
        <f>IF(SUMIF(高二质量和进步奖!A:A,B146,高二质量和进步奖!D:D)&gt;0,SUMIF(高二质量和进步奖!A:A,B146,高二质量和进步奖!D:D),"")</f>
        <v/>
      </c>
      <c r="E146" s="43">
        <f>IF(SUMIF(高三质量奖!A:A,B146,高三质量奖!C:C)&gt;0,SUMIF(高三质量奖!A:A,B146,高三质量奖!C:C),"")</f>
        <v>4940</v>
      </c>
      <c r="F146" s="43">
        <f t="shared" si="17"/>
        <v>4940</v>
      </c>
      <c r="G146" s="44">
        <f>IF(SUMIFS('1.gk_工作量'!$M$4:$M$76,'1.gk_工作量'!$B$4:$B$76,B146)&gt;0,SUMIFS('1.gk_工作量'!$M$4:$M$76,'1.gk_工作量'!$B$4:$B$76,B146),"")</f>
        <v>14320.553983293001</v>
      </c>
      <c r="H146" s="45">
        <f>IF(SUMIFS('2.gk_过程评价'!$C:$C,'2.gk_过程评价'!$A:$A,B146)&gt;0,SUMIFS('2.gk_过程评价'!$C:$C,'2.gk_过程评价'!$A:$A,B146),"")</f>
        <v>10534.478700501772</v>
      </c>
      <c r="I146" s="44">
        <f>IF(SUMIF('3.gk_上线质量'!B:B,B146,'3.gk_上线质量'!D:D)&lt;&gt;0,SUMIF('3.gk_上线质量'!B:B,B146,'3.gk_上线质量'!D:D),"")</f>
        <v>9245.1147610044773</v>
      </c>
      <c r="J146" s="44">
        <f>IF(SUMIFS('3.gk_上线质量'!$F$3:$F$62,'3.gk_上线质量'!$B$3:$B$62,B146)&lt;&gt;0,SUMIFS('3.gk_上线质量'!$F$3:$F$62,'3.gk_上线质量'!$B$3:$B$62,B146),"")</f>
        <v>4637.1761423867802</v>
      </c>
      <c r="K146" s="44">
        <f>IF(SUMIFS('4.gk_艺体质量'!$F$4:$F$53,'4.gk_艺体质量'!$A$4:$A$53,B146)&gt;0,SUMIFS('4.gk_艺体质量'!$F$4:$F$53,'4.gk_艺体质量'!$A$4:$A$53,B146),"")</f>
        <v>3509.1238208955224</v>
      </c>
      <c r="L146" s="44">
        <f>IF(SUMIF('6.gk_年级管理'!A:A,B146,'6.gk_年级管理'!B:B)&gt;0,SUMIF('6.gk_年级管理'!A:A,B146,'6.gk_年级管理'!B:B),"")</f>
        <v>556.45136591405696</v>
      </c>
      <c r="M146" s="46">
        <f t="shared" si="18"/>
        <v>42802.898773995614</v>
      </c>
      <c r="N146" s="46">
        <f t="shared" si="19"/>
        <v>47742.898773995614</v>
      </c>
      <c r="O146" s="46">
        <f t="shared" si="16"/>
        <v>47742.898773995614</v>
      </c>
      <c r="P146" s="90"/>
    </row>
    <row r="147" spans="1:16" ht="18" customHeight="1" x14ac:dyDescent="0.15">
      <c r="A147" s="42">
        <v>139</v>
      </c>
      <c r="B147" s="10" t="s">
        <v>94</v>
      </c>
      <c r="C147" s="43">
        <f>IF(SUMIF(高一质量奖!A:A,B147,高一质量奖!B:B)&gt;0,SUMIF(高一质量奖!A:A,B147,高一质量奖!B:B),"")</f>
        <v>5896.2149641034266</v>
      </c>
      <c r="D147" s="43" t="str">
        <f>IF(SUMIF(高二质量和进步奖!A:A,B147,高二质量和进步奖!D:D)&gt;0,SUMIF(高二质量和进步奖!A:A,B147,高二质量和进步奖!D:D),"")</f>
        <v/>
      </c>
      <c r="E147" s="43" t="str">
        <f>IF(SUMIF(高三质量奖!A:A,B147,高三质量奖!C:C)&gt;0,SUMIF(高三质量奖!A:A,B147,高三质量奖!C:C),"")</f>
        <v/>
      </c>
      <c r="F147" s="43">
        <f t="shared" si="17"/>
        <v>5896.2149641034266</v>
      </c>
      <c r="G147" s="44" t="str">
        <f>IF(SUMIFS('1.gk_工作量'!$M$4:$M$76,'1.gk_工作量'!$B$4:$B$76,B147)&gt;0,SUMIFS('1.gk_工作量'!$M$4:$M$76,'1.gk_工作量'!$B$4:$B$76,B147),"")</f>
        <v/>
      </c>
      <c r="H147" s="45" t="str">
        <f>IF(SUMIFS('2.gk_过程评价'!$C:$C,'2.gk_过程评价'!$A:$A,B147)&gt;0,SUMIFS('2.gk_过程评价'!$C:$C,'2.gk_过程评价'!$A:$A,B147),"")</f>
        <v/>
      </c>
      <c r="I147" s="44" t="str">
        <f>IF(SUMIF('3.gk_上线质量'!B:B,B147,'3.gk_上线质量'!D:D)&lt;&gt;0,SUMIF('3.gk_上线质量'!B:B,B147,'3.gk_上线质量'!D:D),"")</f>
        <v/>
      </c>
      <c r="J147" s="44" t="str">
        <f>IF(SUMIFS('3.gk_上线质量'!$F$3:$F$62,'3.gk_上线质量'!$B$3:$B$62,B147)&lt;&gt;0,SUMIFS('3.gk_上线质量'!$F$3:$F$62,'3.gk_上线质量'!$B$3:$B$62,B147),"")</f>
        <v/>
      </c>
      <c r="K147" s="44" t="str">
        <f>IF(SUMIFS('4.gk_艺体质量'!$F$4:$F$53,'4.gk_艺体质量'!$A$4:$A$53,B147)&gt;0,SUMIFS('4.gk_艺体质量'!$F$4:$F$53,'4.gk_艺体质量'!$A$4:$A$53,B147),"")</f>
        <v/>
      </c>
      <c r="L147" s="44" t="str">
        <f>IF(SUMIF('6.gk_年级管理'!A:A,B147,'6.gk_年级管理'!B:B)&gt;0,SUMIF('6.gk_年级管理'!A:A,B147,'6.gk_年级管理'!B:B),"")</f>
        <v/>
      </c>
      <c r="M147" s="46">
        <f t="shared" si="18"/>
        <v>0</v>
      </c>
      <c r="N147" s="46">
        <f t="shared" si="19"/>
        <v>5896.2149641034266</v>
      </c>
      <c r="O147" s="46">
        <f t="shared" si="16"/>
        <v>5896.2149641034266</v>
      </c>
      <c r="P147" s="90"/>
    </row>
    <row r="148" spans="1:16" ht="18" customHeight="1" x14ac:dyDescent="0.15">
      <c r="A148" s="10">
        <v>140</v>
      </c>
      <c r="B148" s="10" t="s">
        <v>99</v>
      </c>
      <c r="C148" s="43" t="str">
        <f>IF(SUMIF(高一质量奖!A:A,B148,高一质量奖!B:B)&gt;0,SUMIF(高一质量奖!A:A,B148,高一质量奖!B:B),"")</f>
        <v/>
      </c>
      <c r="D148" s="43">
        <f>IF(SUMIF(高二质量和进步奖!A:A,B148,高二质量和进步奖!D:D)&gt;0,SUMIF(高二质量和进步奖!A:A,B148,高二质量和进步奖!D:D),"")</f>
        <v>14748.067405639074</v>
      </c>
      <c r="E148" s="43" t="str">
        <f>IF(SUMIF(高三质量奖!A:A,B148,高三质量奖!C:C)&gt;0,SUMIF(高三质量奖!A:A,B148,高三质量奖!C:C),"")</f>
        <v/>
      </c>
      <c r="F148" s="43">
        <f t="shared" si="17"/>
        <v>14748.067405639074</v>
      </c>
      <c r="G148" s="44" t="str">
        <f>IF(SUMIFS('1.gk_工作量'!$M$4:$M$76,'1.gk_工作量'!$B$4:$B$76,B148)&gt;0,SUMIFS('1.gk_工作量'!$M$4:$M$76,'1.gk_工作量'!$B$4:$B$76,B148),"")</f>
        <v/>
      </c>
      <c r="H148" s="45" t="str">
        <f>IF(SUMIFS('2.gk_过程评价'!$C:$C,'2.gk_过程评价'!$A:$A,B148)&gt;0,SUMIFS('2.gk_过程评价'!$C:$C,'2.gk_过程评价'!$A:$A,B148),"")</f>
        <v/>
      </c>
      <c r="I148" s="44" t="str">
        <f>IF(SUMIF('3.gk_上线质量'!B:B,B148,'3.gk_上线质量'!D:D)&lt;&gt;0,SUMIF('3.gk_上线质量'!B:B,B148,'3.gk_上线质量'!D:D),"")</f>
        <v/>
      </c>
      <c r="J148" s="44" t="str">
        <f>IF(SUMIFS('3.gk_上线质量'!$F$3:$F$62,'3.gk_上线质量'!$B$3:$B$62,B148)&lt;&gt;0,SUMIFS('3.gk_上线质量'!$F$3:$F$62,'3.gk_上线质量'!$B$3:$B$62,B148),"")</f>
        <v/>
      </c>
      <c r="K148" s="44" t="str">
        <f>IF(SUMIFS('4.gk_艺体质量'!$F$4:$F$53,'4.gk_艺体质量'!$A$4:$A$53,B148)&gt;0,SUMIFS('4.gk_艺体质量'!$F$4:$F$53,'4.gk_艺体质量'!$A$4:$A$53,B148),"")</f>
        <v/>
      </c>
      <c r="L148" s="44" t="str">
        <f>IF(SUMIF('6.gk_年级管理'!A:A,B148,'6.gk_年级管理'!B:B)&gt;0,SUMIF('6.gk_年级管理'!A:A,B148,'6.gk_年级管理'!B:B),"")</f>
        <v/>
      </c>
      <c r="M148" s="46">
        <f t="shared" si="18"/>
        <v>0</v>
      </c>
      <c r="N148" s="46">
        <f t="shared" si="19"/>
        <v>14748.067405639074</v>
      </c>
      <c r="O148" s="46">
        <f t="shared" si="16"/>
        <v>14748.067405639074</v>
      </c>
      <c r="P148" s="90"/>
    </row>
    <row r="149" spans="1:16" ht="18" customHeight="1" x14ac:dyDescent="0.15">
      <c r="A149" s="42">
        <v>141</v>
      </c>
      <c r="B149" s="10" t="s">
        <v>280</v>
      </c>
      <c r="C149" s="43" t="str">
        <f>IF(SUMIF(高一质量奖!A:A,B149,高一质量奖!B:B)&gt;0,SUMIF(高一质量奖!A:A,B149,高一质量奖!B:B),"")</f>
        <v/>
      </c>
      <c r="D149" s="43" t="str">
        <f>IF(SUMIF(高二质量和进步奖!A:A,B149,高二质量和进步奖!D:D)&gt;0,SUMIF(高二质量和进步奖!A:A,B149,高二质量和进步奖!D:D),"")</f>
        <v/>
      </c>
      <c r="E149" s="43" t="str">
        <f>IF(SUMIF(高三质量奖!A:A,B149,高三质量奖!C:C)&gt;0,SUMIF(高三质量奖!A:A,B149,高三质量奖!C:C),"")</f>
        <v/>
      </c>
      <c r="F149" s="43">
        <f t="shared" si="17"/>
        <v>0</v>
      </c>
      <c r="G149" s="44" t="str">
        <f>IF(SUMIFS('1.gk_工作量'!$M$4:$M$76,'1.gk_工作量'!$B$4:$B$76,B149)&gt;0,SUMIFS('1.gk_工作量'!$M$4:$M$76,'1.gk_工作量'!$B$4:$B$76,B149),"")</f>
        <v/>
      </c>
      <c r="H149" s="45" t="str">
        <f>IF(SUMIFS('2.gk_过程评价'!$C:$C,'2.gk_过程评价'!$A:$A,B149)&gt;0,SUMIFS('2.gk_过程评价'!$C:$C,'2.gk_过程评价'!$A:$A,B149),"")</f>
        <v/>
      </c>
      <c r="I149" s="44" t="str">
        <f>IF(SUMIF('3.gk_上线质量'!B:B,B149,'3.gk_上线质量'!D:D)&lt;&gt;0,SUMIF('3.gk_上线质量'!B:B,B149,'3.gk_上线质量'!D:D),"")</f>
        <v/>
      </c>
      <c r="J149" s="44" t="str">
        <f>IF(SUMIFS('3.gk_上线质量'!$F$3:$F$62,'3.gk_上线质量'!$B$3:$B$62,B149)&lt;&gt;0,SUMIFS('3.gk_上线质量'!$F$3:$F$62,'3.gk_上线质量'!$B$3:$B$62,B149),"")</f>
        <v/>
      </c>
      <c r="K149" s="44" t="str">
        <f>IF(SUMIFS('4.gk_艺体质量'!$F$4:$F$53,'4.gk_艺体质量'!$A$4:$A$53,B149)&gt;0,SUMIFS('4.gk_艺体质量'!$F$4:$F$53,'4.gk_艺体质量'!$A$4:$A$53,B149),"")</f>
        <v/>
      </c>
      <c r="L149" s="44" t="str">
        <f>IF(SUMIF('6.gk_年级管理'!A:A,B149,'6.gk_年级管理'!B:B)&gt;0,SUMIF('6.gk_年级管理'!A:A,B149,'6.gk_年级管理'!B:B),"")</f>
        <v/>
      </c>
      <c r="M149" s="46">
        <f t="shared" si="18"/>
        <v>0</v>
      </c>
      <c r="N149" s="46">
        <f t="shared" si="19"/>
        <v>0</v>
      </c>
      <c r="O149" s="46">
        <v>2000</v>
      </c>
      <c r="P149" s="90" t="s">
        <v>263</v>
      </c>
    </row>
    <row r="150" spans="1:16" ht="18" customHeight="1" x14ac:dyDescent="0.15">
      <c r="A150" s="10">
        <v>142</v>
      </c>
      <c r="B150" s="10" t="s">
        <v>281</v>
      </c>
      <c r="C150" s="43" t="str">
        <f>IF(SUMIF(高一质量奖!A:A,B150,高一质量奖!B:B)&gt;0,SUMIF(高一质量奖!A:A,B150,高一质量奖!B:B),"")</f>
        <v/>
      </c>
      <c r="D150" s="43" t="str">
        <f>IF(SUMIF(高二质量和进步奖!A:A,B150,高二质量和进步奖!D:D)&gt;0,SUMIF(高二质量和进步奖!A:A,B150,高二质量和进步奖!D:D),"")</f>
        <v/>
      </c>
      <c r="E150" s="43" t="str">
        <f>IF(SUMIF(高三质量奖!A:A,B150,高三质量奖!C:C)&gt;0,SUMIF(高三质量奖!A:A,B150,高三质量奖!C:C),"")</f>
        <v/>
      </c>
      <c r="F150" s="43">
        <f t="shared" si="17"/>
        <v>0</v>
      </c>
      <c r="G150" s="44" t="str">
        <f>IF(SUMIFS('1.gk_工作量'!$M$4:$M$76,'1.gk_工作量'!$B$4:$B$76,B150)&gt;0,SUMIFS('1.gk_工作量'!$M$4:$M$76,'1.gk_工作量'!$B$4:$B$76,B150),"")</f>
        <v/>
      </c>
      <c r="H150" s="45" t="str">
        <f>IF(SUMIFS('2.gk_过程评价'!$C:$C,'2.gk_过程评价'!$A:$A,B150)&gt;0,SUMIFS('2.gk_过程评价'!$C:$C,'2.gk_过程评价'!$A:$A,B150),"")</f>
        <v/>
      </c>
      <c r="I150" s="44" t="str">
        <f>IF(SUMIF('3.gk_上线质量'!B:B,B150,'3.gk_上线质量'!D:D)&lt;&gt;0,SUMIF('3.gk_上线质量'!B:B,B150,'3.gk_上线质量'!D:D),"")</f>
        <v/>
      </c>
      <c r="J150" s="44" t="str">
        <f>IF(SUMIFS('3.gk_上线质量'!$F$3:$F$62,'3.gk_上线质量'!$B$3:$B$62,B150)&lt;&gt;0,SUMIFS('3.gk_上线质量'!$F$3:$F$62,'3.gk_上线质量'!$B$3:$B$62,B150),"")</f>
        <v/>
      </c>
      <c r="K150" s="44" t="str">
        <f>IF(SUMIFS('4.gk_艺体质量'!$F$4:$F$53,'4.gk_艺体质量'!$A$4:$A$53,B150)&gt;0,SUMIFS('4.gk_艺体质量'!$F$4:$F$53,'4.gk_艺体质量'!$A$4:$A$53,B150),"")</f>
        <v/>
      </c>
      <c r="L150" s="44" t="str">
        <f>IF(SUMIF('6.gk_年级管理'!A:A,B150,'6.gk_年级管理'!B:B)&gt;0,SUMIF('6.gk_年级管理'!A:A,B150,'6.gk_年级管理'!B:B),"")</f>
        <v/>
      </c>
      <c r="M150" s="46">
        <f t="shared" si="18"/>
        <v>0</v>
      </c>
      <c r="N150" s="46">
        <f t="shared" si="19"/>
        <v>0</v>
      </c>
      <c r="O150" s="46">
        <v>2000</v>
      </c>
      <c r="P150" s="90" t="s">
        <v>263</v>
      </c>
    </row>
    <row r="151" spans="1:16" ht="18" customHeight="1" x14ac:dyDescent="0.15">
      <c r="A151" s="42">
        <v>143</v>
      </c>
      <c r="B151" s="10" t="s">
        <v>160</v>
      </c>
      <c r="C151" s="43">
        <f>IF(SUMIF(高一质量奖!A:A,B151,高一质量奖!B:B)&gt;0,SUMIF(高一质量奖!A:A,B151,高一质量奖!B:B),"")</f>
        <v>1259.6553840295496</v>
      </c>
      <c r="D151" s="43" t="str">
        <f>IF(SUMIF(高二质量和进步奖!A:A,B151,高二质量和进步奖!D:D)&gt;0,SUMIF(高二质量和进步奖!A:A,B151,高二质量和进步奖!D:D),"")</f>
        <v/>
      </c>
      <c r="E151" s="43" t="str">
        <f>IF(SUMIF(高三质量奖!A:A,B151,高三质量奖!C:C)&gt;0,SUMIF(高三质量奖!A:A,B151,高三质量奖!C:C),"")</f>
        <v/>
      </c>
      <c r="F151" s="43">
        <f t="shared" si="17"/>
        <v>1259.6553840295496</v>
      </c>
      <c r="G151" s="44" t="str">
        <f>IF(SUMIFS('1.gk_工作量'!$M$4:$M$76,'1.gk_工作量'!$B$4:$B$76,B151)&gt;0,SUMIFS('1.gk_工作量'!$M$4:$M$76,'1.gk_工作量'!$B$4:$B$76,B151),"")</f>
        <v/>
      </c>
      <c r="H151" s="45" t="str">
        <f>IF(SUMIFS('2.gk_过程评价'!$C:$C,'2.gk_过程评价'!$A:$A,B151)&gt;0,SUMIFS('2.gk_过程评价'!$C:$C,'2.gk_过程评价'!$A:$A,B151),"")</f>
        <v/>
      </c>
      <c r="I151" s="44" t="str">
        <f>IF(SUMIF('3.gk_上线质量'!B:B,B151,'3.gk_上线质量'!D:D)&lt;&gt;0,SUMIF('3.gk_上线质量'!B:B,B151,'3.gk_上线质量'!D:D),"")</f>
        <v/>
      </c>
      <c r="J151" s="44" t="str">
        <f>IF(SUMIFS('3.gk_上线质量'!$F$3:$F$62,'3.gk_上线质量'!$B$3:$B$62,B151)&lt;&gt;0,SUMIFS('3.gk_上线质量'!$F$3:$F$62,'3.gk_上线质量'!$B$3:$B$62,B151),"")</f>
        <v/>
      </c>
      <c r="K151" s="44" t="str">
        <f>IF(SUMIFS('4.gk_艺体质量'!$F$4:$F$53,'4.gk_艺体质量'!$A$4:$A$53,B151)&gt;0,SUMIFS('4.gk_艺体质量'!$F$4:$F$53,'4.gk_艺体质量'!$A$4:$A$53,B151),"")</f>
        <v/>
      </c>
      <c r="L151" s="44" t="str">
        <f>IF(SUMIF('6.gk_年级管理'!A:A,B151,'6.gk_年级管理'!B:B)&gt;0,SUMIF('6.gk_年级管理'!A:A,B151,'6.gk_年级管理'!B:B),"")</f>
        <v/>
      </c>
      <c r="M151" s="46">
        <f t="shared" si="18"/>
        <v>0</v>
      </c>
      <c r="N151" s="46">
        <f t="shared" si="19"/>
        <v>1259.6553840295496</v>
      </c>
      <c r="O151" s="46">
        <v>2000</v>
      </c>
      <c r="P151" s="90" t="s">
        <v>263</v>
      </c>
    </row>
    <row r="152" spans="1:16" ht="18" customHeight="1" x14ac:dyDescent="0.15">
      <c r="A152" s="10">
        <v>144</v>
      </c>
      <c r="B152" s="10" t="s">
        <v>253</v>
      </c>
      <c r="C152" s="43" t="str">
        <f>IF(SUMIF(高一质量奖!A:A,B152,高一质量奖!B:B)&gt;0,SUMIF(高一质量奖!A:A,B152,高一质量奖!B:B),"")</f>
        <v/>
      </c>
      <c r="D152" s="43">
        <f>IF(SUMIF(高二质量和进步奖!A:A,B152,高二质量和进步奖!D:D)&gt;0,SUMIF(高二质量和进步奖!A:A,B152,高二质量和进步奖!D:D),"")</f>
        <v>1441.8607214540796</v>
      </c>
      <c r="E152" s="43" t="str">
        <f>IF(SUMIF(高三质量奖!A:A,B152,高三质量奖!C:C)&gt;0,SUMIF(高三质量奖!A:A,B152,高三质量奖!C:C),"")</f>
        <v/>
      </c>
      <c r="F152" s="43">
        <f t="shared" si="17"/>
        <v>1441.8607214540796</v>
      </c>
      <c r="G152" s="44" t="str">
        <f>IF(SUMIFS('1.gk_工作量'!$M$4:$M$76,'1.gk_工作量'!$B$4:$B$76,B152)&gt;0,SUMIFS('1.gk_工作量'!$M$4:$M$76,'1.gk_工作量'!$B$4:$B$76,B152),"")</f>
        <v/>
      </c>
      <c r="H152" s="45" t="str">
        <f>IF(SUMIFS('2.gk_过程评价'!$C:$C,'2.gk_过程评价'!$A:$A,B152)&gt;0,SUMIFS('2.gk_过程评价'!$C:$C,'2.gk_过程评价'!$A:$A,B152),"")</f>
        <v/>
      </c>
      <c r="I152" s="44" t="str">
        <f>IF(SUMIF('3.gk_上线质量'!B:B,B152,'3.gk_上线质量'!D:D)&lt;&gt;0,SUMIF('3.gk_上线质量'!B:B,B152,'3.gk_上线质量'!D:D),"")</f>
        <v/>
      </c>
      <c r="J152" s="44" t="str">
        <f>IF(SUMIFS('3.gk_上线质量'!$F$3:$F$62,'3.gk_上线质量'!$B$3:$B$62,B152)&lt;&gt;0,SUMIFS('3.gk_上线质量'!$F$3:$F$62,'3.gk_上线质量'!$B$3:$B$62,B152),"")</f>
        <v/>
      </c>
      <c r="K152" s="44" t="str">
        <f>IF(SUMIFS('4.gk_艺体质量'!$F$4:$F$53,'4.gk_艺体质量'!$A$4:$A$53,B152)&gt;0,SUMIFS('4.gk_艺体质量'!$F$4:$F$53,'4.gk_艺体质量'!$A$4:$A$53,B152),"")</f>
        <v/>
      </c>
      <c r="L152" s="44" t="str">
        <f>IF(SUMIF('6.gk_年级管理'!A:A,B152,'6.gk_年级管理'!B:B)&gt;0,SUMIF('6.gk_年级管理'!A:A,B152,'6.gk_年级管理'!B:B),"")</f>
        <v/>
      </c>
      <c r="M152" s="46">
        <f t="shared" si="18"/>
        <v>0</v>
      </c>
      <c r="N152" s="46">
        <f t="shared" si="19"/>
        <v>1441.8607214540796</v>
      </c>
      <c r="O152" s="46">
        <v>2000</v>
      </c>
      <c r="P152" s="90" t="s">
        <v>263</v>
      </c>
    </row>
    <row r="153" spans="1:16" ht="18" customHeight="1" x14ac:dyDescent="0.15">
      <c r="A153" s="42">
        <v>145</v>
      </c>
      <c r="B153" s="10" t="s">
        <v>14</v>
      </c>
      <c r="C153" s="43" t="str">
        <f>IF(SUMIF(高一质量奖!A:A,B153,高一质量奖!B:B)&gt;0,SUMIF(高一质量奖!A:A,B153,高一质量奖!B:B),"")</f>
        <v/>
      </c>
      <c r="D153" s="43" t="str">
        <f>IF(SUMIF(高二质量和进步奖!A:A,B153,高二质量和进步奖!D:D)&gt;0,SUMIF(高二质量和进步奖!A:A,B153,高二质量和进步奖!D:D),"")</f>
        <v/>
      </c>
      <c r="E153" s="43">
        <f>IF(SUMIF(高三质量奖!A:A,B153,高三质量奖!C:C)&gt;0,SUMIF(高三质量奖!A:A,B153,高三质量奖!C:C),"")</f>
        <v>2073</v>
      </c>
      <c r="F153" s="43">
        <f t="shared" si="17"/>
        <v>2073</v>
      </c>
      <c r="G153" s="44">
        <f>IF(SUMIFS('1.gk_工作量'!$M$4:$M$76,'1.gk_工作量'!$B$4:$B$76,B153)&gt;0,SUMIFS('1.gk_工作量'!$M$4:$M$76,'1.gk_工作量'!$B$4:$B$76,B153),"")</f>
        <v>11610.974447315533</v>
      </c>
      <c r="H153" s="45">
        <f>IF(SUMIFS('2.gk_过程评价'!$C:$C,'2.gk_过程评价'!$A:$A,B153)&gt;0,SUMIFS('2.gk_过程评价'!$C:$C,'2.gk_过程评价'!$A:$A,B153),"")</f>
        <v>10339.836929986306</v>
      </c>
      <c r="I153" s="44">
        <f>IF(SUMIF('3.gk_上线质量'!B:B,B153,'3.gk_上线质量'!D:D)&lt;&gt;0,SUMIF('3.gk_上线质量'!B:B,B153,'3.gk_上线质量'!D:D),"")</f>
        <v>12754.254038780353</v>
      </c>
      <c r="J153" s="44">
        <f>IF(SUMIFS('3.gk_上线质量'!$F$3:$F$62,'3.gk_上线质量'!$B$3:$B$62,B153)&lt;&gt;0,SUMIFS('3.gk_上线质量'!$F$3:$F$62,'3.gk_上线质量'!$B$3:$B$62,B153),"")</f>
        <v>8952.041793748811</v>
      </c>
      <c r="K153" s="44">
        <f>IF(SUMIFS('4.gk_艺体质量'!$F$4:$F$53,'4.gk_艺体质量'!$A$4:$A$53,B153)&gt;0,SUMIFS('4.gk_艺体质量'!$F$4:$F$53,'4.gk_艺体质量'!$A$4:$A$53,B153),"")</f>
        <v>68.806349429323973</v>
      </c>
      <c r="L153" s="44" t="str">
        <f>IF(SUMIF('6.gk_年级管理'!A:A,B153,'6.gk_年级管理'!B:B)&gt;0,SUMIF('6.gk_年级管理'!A:A,B153,'6.gk_年级管理'!B:B),"")</f>
        <v/>
      </c>
      <c r="M153" s="46">
        <f t="shared" si="18"/>
        <v>43725.913559260327</v>
      </c>
      <c r="N153" s="46">
        <f t="shared" si="19"/>
        <v>45798.913559260327</v>
      </c>
      <c r="O153" s="46">
        <f>IF(P153="辞职发0.3",N153*0.3,N153)</f>
        <v>45798.913559260327</v>
      </c>
      <c r="P153" s="90"/>
    </row>
    <row r="154" spans="1:16" ht="18" customHeight="1" x14ac:dyDescent="0.15">
      <c r="A154" s="10">
        <v>146</v>
      </c>
      <c r="B154" s="10" t="s">
        <v>235</v>
      </c>
      <c r="C154" s="43">
        <f>IF(SUMIF(高一质量奖!A:A,B154,高一质量奖!B:B)&gt;0,SUMIF(高一质量奖!A:A,B154,高一质量奖!B:B),"")</f>
        <v>3974.4804616471588</v>
      </c>
      <c r="D154" s="43" t="str">
        <f>IF(SUMIF(高二质量和进步奖!A:A,B154,高二质量和进步奖!D:D)&gt;0,SUMIF(高二质量和进步奖!A:A,B154,高二质量和进步奖!D:D),"")</f>
        <v/>
      </c>
      <c r="E154" s="43" t="str">
        <f>IF(SUMIF(高三质量奖!A:A,B154,高三质量奖!C:C)&gt;0,SUMIF(高三质量奖!A:A,B154,高三质量奖!C:C),"")</f>
        <v/>
      </c>
      <c r="F154" s="43">
        <f t="shared" si="17"/>
        <v>3974.4804616471588</v>
      </c>
      <c r="G154" s="44" t="str">
        <f>IF(SUMIFS('1.gk_工作量'!$M$4:$M$76,'1.gk_工作量'!$B$4:$B$76,B154)&gt;0,SUMIFS('1.gk_工作量'!$M$4:$M$76,'1.gk_工作量'!$B$4:$B$76,B154),"")</f>
        <v/>
      </c>
      <c r="H154" s="45" t="str">
        <f>IF(SUMIFS('2.gk_过程评价'!$C:$C,'2.gk_过程评价'!$A:$A,B154)&gt;0,SUMIFS('2.gk_过程评价'!$C:$C,'2.gk_过程评价'!$A:$A,B154),"")</f>
        <v/>
      </c>
      <c r="I154" s="44" t="str">
        <f>IF(SUMIF('3.gk_上线质量'!B:B,B154,'3.gk_上线质量'!D:D)&lt;&gt;0,SUMIF('3.gk_上线质量'!B:B,B154,'3.gk_上线质量'!D:D),"")</f>
        <v/>
      </c>
      <c r="J154" s="44" t="str">
        <f>IF(SUMIFS('3.gk_上线质量'!$F$3:$F$62,'3.gk_上线质量'!$B$3:$B$62,B154)&lt;&gt;0,SUMIFS('3.gk_上线质量'!$F$3:$F$62,'3.gk_上线质量'!$B$3:$B$62,B154),"")</f>
        <v/>
      </c>
      <c r="K154" s="44" t="str">
        <f>IF(SUMIFS('4.gk_艺体质量'!$F$4:$F$53,'4.gk_艺体质量'!$A$4:$A$53,B154)&gt;0,SUMIFS('4.gk_艺体质量'!$F$4:$F$53,'4.gk_艺体质量'!$A$4:$A$53,B154),"")</f>
        <v/>
      </c>
      <c r="L154" s="44" t="str">
        <f>IF(SUMIF('6.gk_年级管理'!A:A,B154,'6.gk_年级管理'!B:B)&gt;0,SUMIF('6.gk_年级管理'!A:A,B154,'6.gk_年级管理'!B:B),"")</f>
        <v/>
      </c>
      <c r="M154" s="46">
        <f t="shared" si="18"/>
        <v>0</v>
      </c>
      <c r="N154" s="46">
        <f t="shared" si="19"/>
        <v>3974.4804616471588</v>
      </c>
      <c r="O154" s="46">
        <f>IF(P154="辞职发0.3",N154*0.3,N154)</f>
        <v>3974.4804616471588</v>
      </c>
      <c r="P154" s="90"/>
    </row>
    <row r="155" spans="1:16" ht="18" customHeight="1" x14ac:dyDescent="0.15">
      <c r="A155" s="42">
        <v>147</v>
      </c>
      <c r="B155" s="10" t="s">
        <v>62</v>
      </c>
      <c r="C155" s="43" t="str">
        <f>IF(SUMIF(高一质量奖!A:A,B155,高一质量奖!B:B)&gt;0,SUMIF(高一质量奖!A:A,B155,高一质量奖!B:B),"")</f>
        <v/>
      </c>
      <c r="D155" s="43" t="str">
        <f>IF(SUMIF(高二质量和进步奖!A:A,B155,高二质量和进步奖!D:D)&gt;0,SUMIF(高二质量和进步奖!A:A,B155,高二质量和进步奖!D:D),"")</f>
        <v/>
      </c>
      <c r="E155" s="43" t="str">
        <f>IF(SUMIF(高三质量奖!A:A,B155,高三质量奖!C:C)&gt;0,SUMIF(高三质量奖!A:A,B155,高三质量奖!C:C),"")</f>
        <v/>
      </c>
      <c r="F155" s="43">
        <f t="shared" si="17"/>
        <v>0</v>
      </c>
      <c r="G155" s="44">
        <f>IF(SUMIFS('1.gk_工作量'!$M$4:$M$76,'1.gk_工作量'!$B$4:$B$76,B155)&gt;0,SUMIFS('1.gk_工作量'!$M$4:$M$76,'1.gk_工作量'!$B$4:$B$76,B155),"")</f>
        <v>1780.4115226337449</v>
      </c>
      <c r="H155" s="45" t="str">
        <f>IF(SUMIFS('2.gk_过程评价'!$C:$C,'2.gk_过程评价'!$A:$A,B155)&gt;0,SUMIFS('2.gk_过程评价'!$C:$C,'2.gk_过程评价'!$A:$A,B155),"")</f>
        <v/>
      </c>
      <c r="I155" s="44" t="str">
        <f>IF(SUMIF('3.gk_上线质量'!B:B,B155,'3.gk_上线质量'!D:D)&lt;&gt;0,SUMIF('3.gk_上线质量'!B:B,B155,'3.gk_上线质量'!D:D),"")</f>
        <v/>
      </c>
      <c r="J155" s="44" t="str">
        <f>IF(SUMIFS('3.gk_上线质量'!$F$3:$F$62,'3.gk_上线质量'!$B$3:$B$62,B155)&lt;&gt;0,SUMIFS('3.gk_上线质量'!$F$3:$F$62,'3.gk_上线质量'!$B$3:$B$62,B155),"")</f>
        <v/>
      </c>
      <c r="K155" s="44" t="str">
        <f>IF(SUMIFS('4.gk_艺体质量'!$F$4:$F$53,'4.gk_艺体质量'!$A$4:$A$53,B155)&gt;0,SUMIFS('4.gk_艺体质量'!$F$4:$F$53,'4.gk_艺体质量'!$A$4:$A$53,B155),"")</f>
        <v/>
      </c>
      <c r="L155" s="44" t="str">
        <f>IF(SUMIF('6.gk_年级管理'!A:A,B155,'6.gk_年级管理'!B:B)&gt;0,SUMIF('6.gk_年级管理'!A:A,B155,'6.gk_年级管理'!B:B),"")</f>
        <v/>
      </c>
      <c r="M155" s="46">
        <f t="shared" si="18"/>
        <v>1780.4115226337449</v>
      </c>
      <c r="N155" s="46">
        <f t="shared" si="19"/>
        <v>1780.4115226337449</v>
      </c>
      <c r="O155" s="46">
        <v>2000</v>
      </c>
      <c r="P155" s="90" t="s">
        <v>263</v>
      </c>
    </row>
    <row r="156" spans="1:16" ht="18" customHeight="1" x14ac:dyDescent="0.15">
      <c r="A156" s="10">
        <v>148</v>
      </c>
      <c r="B156" s="10" t="s">
        <v>282</v>
      </c>
      <c r="C156" s="43" t="str">
        <f>IF(SUMIF(高一质量奖!A:A,B156,高一质量奖!B:B)&gt;0,SUMIF(高一质量奖!A:A,B156,高一质量奖!B:B),"")</f>
        <v/>
      </c>
      <c r="D156" s="43" t="str">
        <f>IF(SUMIF(高二质量和进步奖!A:A,B156,高二质量和进步奖!D:D)&gt;0,SUMIF(高二质量和进步奖!A:A,B156,高二质量和进步奖!D:D),"")</f>
        <v/>
      </c>
      <c r="E156" s="43" t="str">
        <f>IF(SUMIF(高三质量奖!A:A,B156,高三质量奖!C:C)&gt;0,SUMIF(高三质量奖!A:A,B156,高三质量奖!C:C),"")</f>
        <v/>
      </c>
      <c r="F156" s="43">
        <f t="shared" si="17"/>
        <v>0</v>
      </c>
      <c r="G156" s="44" t="str">
        <f>IF(SUMIFS('1.gk_工作量'!$M$4:$M$76,'1.gk_工作量'!$B$4:$B$76,B156)&gt;0,SUMIFS('1.gk_工作量'!$M$4:$M$76,'1.gk_工作量'!$B$4:$B$76,B156),"")</f>
        <v/>
      </c>
      <c r="H156" s="45" t="str">
        <f>IF(SUMIFS('2.gk_过程评价'!$C:$C,'2.gk_过程评价'!$A:$A,B156)&gt;0,SUMIFS('2.gk_过程评价'!$C:$C,'2.gk_过程评价'!$A:$A,B156),"")</f>
        <v/>
      </c>
      <c r="I156" s="44" t="str">
        <f>IF(SUMIF('3.gk_上线质量'!B:B,B156,'3.gk_上线质量'!D:D)&lt;&gt;0,SUMIF('3.gk_上线质量'!B:B,B156,'3.gk_上线质量'!D:D),"")</f>
        <v/>
      </c>
      <c r="J156" s="44" t="str">
        <f>IF(SUMIFS('3.gk_上线质量'!$F$3:$F$62,'3.gk_上线质量'!$B$3:$B$62,B156)&lt;&gt;0,SUMIFS('3.gk_上线质量'!$F$3:$F$62,'3.gk_上线质量'!$B$3:$B$62,B156),"")</f>
        <v/>
      </c>
      <c r="K156" s="44" t="str">
        <f>IF(SUMIFS('4.gk_艺体质量'!$F$4:$F$53,'4.gk_艺体质量'!$A$4:$A$53,B156)&gt;0,SUMIFS('4.gk_艺体质量'!$F$4:$F$53,'4.gk_艺体质量'!$A$4:$A$53,B156),"")</f>
        <v/>
      </c>
      <c r="L156" s="44" t="str">
        <f>IF(SUMIF('6.gk_年级管理'!A:A,B156,'6.gk_年级管理'!B:B)&gt;0,SUMIF('6.gk_年级管理'!A:A,B156,'6.gk_年级管理'!B:B),"")</f>
        <v/>
      </c>
      <c r="M156" s="46">
        <f t="shared" si="18"/>
        <v>0</v>
      </c>
      <c r="N156" s="46">
        <f t="shared" si="19"/>
        <v>0</v>
      </c>
      <c r="O156" s="46">
        <v>2000</v>
      </c>
      <c r="P156" s="90" t="s">
        <v>263</v>
      </c>
    </row>
    <row r="157" spans="1:16" ht="18" customHeight="1" x14ac:dyDescent="0.15">
      <c r="A157" s="42">
        <v>149</v>
      </c>
      <c r="B157" s="10" t="s">
        <v>15</v>
      </c>
      <c r="C157" s="43" t="str">
        <f>IF(SUMIF(高一质量奖!A:A,B157,高一质量奖!B:B)&gt;0,SUMIF(高一质量奖!A:A,B157,高一质量奖!B:B),"")</f>
        <v/>
      </c>
      <c r="D157" s="43" t="str">
        <f>IF(SUMIF(高二质量和进步奖!A:A,B157,高二质量和进步奖!D:D)&gt;0,SUMIF(高二质量和进步奖!A:A,B157,高二质量和进步奖!D:D),"")</f>
        <v/>
      </c>
      <c r="E157" s="43">
        <f>IF(SUMIF(高三质量奖!A:A,B157,高三质量奖!C:C)&gt;0,SUMIF(高三质量奖!A:A,B157,高三质量奖!C:C),"")</f>
        <v>1133</v>
      </c>
      <c r="F157" s="43">
        <f t="shared" si="17"/>
        <v>1133</v>
      </c>
      <c r="G157" s="44">
        <f>IF(SUMIFS('1.gk_工作量'!$M$4:$M$76,'1.gk_工作量'!$B$4:$B$76,B157)&gt;0,SUMIFS('1.gk_工作量'!$M$4:$M$76,'1.gk_工作量'!$B$4:$B$76,B157),"")</f>
        <v>13449.424059718633</v>
      </c>
      <c r="H157" s="45">
        <f>IF(SUMIFS('2.gk_过程评价'!$C:$C,'2.gk_过程评价'!$A:$A,B157)&gt;0,SUMIFS('2.gk_过程评价'!$C:$C,'2.gk_过程评价'!$A:$A,B157),"")</f>
        <v>10462.70207330292</v>
      </c>
      <c r="I157" s="44">
        <f>IF(SUMIF('3.gk_上线质量'!B:B,B157,'3.gk_上线质量'!D:D)&lt;&gt;0,SUMIF('3.gk_上线质量'!B:B,B157,'3.gk_上线质量'!D:D),"")</f>
        <v>10779.599009648629</v>
      </c>
      <c r="J157" s="44">
        <f>IF(SUMIFS('3.gk_上线质量'!$F$3:$F$62,'3.gk_上线质量'!$B$3:$B$62,B157)&lt;&gt;0,SUMIFS('3.gk_上线质量'!$F$3:$F$62,'3.gk_上线质量'!$B$3:$B$62,B157),"")</f>
        <v>6800.2229827680239</v>
      </c>
      <c r="K157" s="44">
        <f>IF(SUMIFS('4.gk_艺体质量'!$F$4:$F$53,'4.gk_艺体质量'!$A$4:$A$53,B157)&gt;0,SUMIFS('4.gk_艺体质量'!$F$4:$F$53,'4.gk_艺体质量'!$A$4:$A$53,B157),"")</f>
        <v>2545.8349288849868</v>
      </c>
      <c r="L157" s="44">
        <f>IF(SUMIF('6.gk_年级管理'!A:A,B157,'6.gk_年级管理'!B:B)&gt;0,SUMIF('6.gk_年级管理'!A:A,B157,'6.gk_年级管理'!B:B),"")</f>
        <v>1894.7986042243299</v>
      </c>
      <c r="M157" s="46">
        <f t="shared" si="18"/>
        <v>45932.581658547526</v>
      </c>
      <c r="N157" s="46">
        <f t="shared" si="19"/>
        <v>47065.581658547526</v>
      </c>
      <c r="O157" s="46">
        <f>IF(P157="辞职发0.3",N157*0.3,N157)</f>
        <v>47065.581658547526</v>
      </c>
      <c r="P157" s="90"/>
    </row>
    <row r="158" spans="1:16" ht="18" customHeight="1" x14ac:dyDescent="0.15">
      <c r="A158" s="10">
        <v>150</v>
      </c>
      <c r="B158" s="10" t="s">
        <v>145</v>
      </c>
      <c r="C158" s="43" t="str">
        <f>IF(SUMIF(高一质量奖!A:A,B158,高一质量奖!B:B)&gt;0,SUMIF(高一质量奖!A:A,B158,高一质量奖!B:B),"")</f>
        <v/>
      </c>
      <c r="D158" s="43" t="str">
        <f>IF(SUMIF(高二质量和进步奖!A:A,B158,高二质量和进步奖!D:D)&gt;0,SUMIF(高二质量和进步奖!A:A,B158,高二质量和进步奖!D:D),"")</f>
        <v/>
      </c>
      <c r="E158" s="43">
        <f>IF(SUMIF(高三质量奖!A:A,B158,高三质量奖!C:C)&gt;0,SUMIF(高三质量奖!A:A,B158,高三质量奖!C:C),"")</f>
        <v>4265.7525278474504</v>
      </c>
      <c r="F158" s="43">
        <f t="shared" si="17"/>
        <v>4265.7525278474504</v>
      </c>
      <c r="G158" s="44">
        <f>IF(SUMIFS('1.gk_工作量'!$M$4:$M$76,'1.gk_工作量'!$B$4:$B$76,B158)&gt;0,SUMIFS('1.gk_工作量'!$M$4:$M$76,'1.gk_工作量'!$B$4:$B$76,B158),"")</f>
        <v>14257.670262362768</v>
      </c>
      <c r="H158" s="45">
        <f>IF(SUMIFS('2.gk_过程评价'!$C:$C,'2.gk_过程评价'!$A:$A,B158)&gt;0,SUMIFS('2.gk_过程评价'!$C:$C,'2.gk_过程评价'!$A:$A,B158),"")</f>
        <v>10504.042961702648</v>
      </c>
      <c r="I158" s="44">
        <f>IF(SUMIF('3.gk_上线质量'!B:B,B158,'3.gk_上线质量'!D:D)&lt;&gt;0,SUMIF('3.gk_上线质量'!B:B,B158,'3.gk_上线质量'!D:D),"")</f>
        <v>5547.9858790620356</v>
      </c>
      <c r="J158" s="44">
        <f>IF(SUMIFS('3.gk_上线质量'!$F$3:$F$62,'3.gk_上线质量'!$B$3:$B$62,B158)&lt;&gt;0,SUMIFS('3.gk_上线质量'!$F$3:$F$62,'3.gk_上线质量'!$B$3:$B$62,B158),"")</f>
        <v>5474.6550411969838</v>
      </c>
      <c r="K158" s="44">
        <f>IF(SUMIFS('4.gk_艺体质量'!$F$4:$F$53,'4.gk_艺体质量'!$A$4:$A$53,B158)&gt;0,SUMIFS('4.gk_艺体质量'!$F$4:$F$53,'4.gk_艺体质量'!$A$4:$A$53,B158),"")</f>
        <v>6261.3777980684818</v>
      </c>
      <c r="L158" s="44">
        <f>IF(SUMIF('6.gk_年级管理'!A:A,B158,'6.gk_年级管理'!B:B)&gt;0,SUMIF('6.gk_年级管理'!A:A,B158,'6.gk_年级管理'!B:B),"")</f>
        <v>597.56425739257099</v>
      </c>
      <c r="M158" s="46">
        <f t="shared" si="18"/>
        <v>42643.296199785487</v>
      </c>
      <c r="N158" s="46">
        <f t="shared" si="19"/>
        <v>46909.048727632937</v>
      </c>
      <c r="O158" s="46">
        <f>IF(P158="辞职发0.3",N158*0.3,N158)</f>
        <v>46909.048727632937</v>
      </c>
      <c r="P158" s="90"/>
    </row>
    <row r="159" spans="1:16" ht="18" customHeight="1" x14ac:dyDescent="0.15">
      <c r="A159" s="42">
        <v>151</v>
      </c>
      <c r="B159" s="10" t="s">
        <v>155</v>
      </c>
      <c r="C159" s="43">
        <f>IF(SUMIF(高一质量奖!A:A,B159,高一质量奖!B:B)&gt;0,SUMIF(高一质量奖!A:A,B159,高一质量奖!B:B),"")</f>
        <v>5287.0864331187331</v>
      </c>
      <c r="D159" s="43" t="str">
        <f>IF(SUMIF(高二质量和进步奖!A:A,B159,高二质量和进步奖!D:D)&gt;0,SUMIF(高二质量和进步奖!A:A,B159,高二质量和进步奖!D:D),"")</f>
        <v/>
      </c>
      <c r="E159" s="43" t="str">
        <f>IF(SUMIF(高三质量奖!A:A,B159,高三质量奖!C:C)&gt;0,SUMIF(高三质量奖!A:A,B159,高三质量奖!C:C),"")</f>
        <v/>
      </c>
      <c r="F159" s="43">
        <f t="shared" si="17"/>
        <v>5287.0864331187331</v>
      </c>
      <c r="G159" s="44" t="str">
        <f>IF(SUMIFS('1.gk_工作量'!$M$4:$M$76,'1.gk_工作量'!$B$4:$B$76,B159)&gt;0,SUMIFS('1.gk_工作量'!$M$4:$M$76,'1.gk_工作量'!$B$4:$B$76,B159),"")</f>
        <v/>
      </c>
      <c r="H159" s="45" t="str">
        <f>IF(SUMIFS('2.gk_过程评价'!$C:$C,'2.gk_过程评价'!$A:$A,B159)&gt;0,SUMIFS('2.gk_过程评价'!$C:$C,'2.gk_过程评价'!$A:$A,B159),"")</f>
        <v/>
      </c>
      <c r="I159" s="44" t="str">
        <f>IF(SUMIF('3.gk_上线质量'!B:B,B159,'3.gk_上线质量'!D:D)&lt;&gt;0,SUMIF('3.gk_上线质量'!B:B,B159,'3.gk_上线质量'!D:D),"")</f>
        <v/>
      </c>
      <c r="J159" s="44" t="str">
        <f>IF(SUMIFS('3.gk_上线质量'!$F$3:$F$62,'3.gk_上线质量'!$B$3:$B$62,B159)&lt;&gt;0,SUMIFS('3.gk_上线质量'!$F$3:$F$62,'3.gk_上线质量'!$B$3:$B$62,B159),"")</f>
        <v/>
      </c>
      <c r="K159" s="44" t="str">
        <f>IF(SUMIFS('4.gk_艺体质量'!$F$4:$F$53,'4.gk_艺体质量'!$A$4:$A$53,B159)&gt;0,SUMIFS('4.gk_艺体质量'!$F$4:$F$53,'4.gk_艺体质量'!$A$4:$A$53,B159),"")</f>
        <v/>
      </c>
      <c r="L159" s="44" t="str">
        <f>IF(SUMIF('6.gk_年级管理'!A:A,B159,'6.gk_年级管理'!B:B)&gt;0,SUMIF('6.gk_年级管理'!A:A,B159,'6.gk_年级管理'!B:B),"")</f>
        <v/>
      </c>
      <c r="M159" s="46">
        <f t="shared" si="18"/>
        <v>0</v>
      </c>
      <c r="N159" s="46">
        <f t="shared" si="19"/>
        <v>5287.0864331187331</v>
      </c>
      <c r="O159" s="46">
        <f>IF(P159="辞职发0.3",N159*0.3,N159)</f>
        <v>5287.0864331187331</v>
      </c>
      <c r="P159" s="90"/>
    </row>
    <row r="160" spans="1:16" ht="18" customHeight="1" x14ac:dyDescent="0.15">
      <c r="A160" s="10">
        <v>152</v>
      </c>
      <c r="B160" s="10" t="s">
        <v>146</v>
      </c>
      <c r="C160" s="43" t="str">
        <f>IF(SUMIF(高一质量奖!A:A,B160,高一质量奖!B:B)&gt;0,SUMIF(高一质量奖!A:A,B160,高一质量奖!B:B),"")</f>
        <v/>
      </c>
      <c r="D160" s="43" t="str">
        <f>IF(SUMIF(高二质量和进步奖!A:A,B160,高二质量和进步奖!D:D)&gt;0,SUMIF(高二质量和进步奖!A:A,B160,高二质量和进步奖!D:D),"")</f>
        <v/>
      </c>
      <c r="E160" s="43" t="str">
        <f>IF(SUMIF(高三质量奖!A:A,B160,高三质量奖!C:C)&gt;0,SUMIF(高三质量奖!A:A,B160,高三质量奖!C:C),"")</f>
        <v/>
      </c>
      <c r="F160" s="43">
        <f t="shared" si="17"/>
        <v>0</v>
      </c>
      <c r="G160" s="44">
        <f>IF(SUMIFS('1.gk_工作量'!$M$4:$M$76,'1.gk_工作量'!$B$4:$B$76,B160)&gt;0,SUMIFS('1.gk_工作量'!$M$4:$M$76,'1.gk_工作量'!$B$4:$B$76,B160),"")</f>
        <v>6870.9984550811432</v>
      </c>
      <c r="H160" s="45">
        <f>IF(SUMIFS('2.gk_过程评价'!$C:$C,'2.gk_过程评价'!$A:$A,B160)&gt;0,SUMIFS('2.gk_过程评价'!$C:$C,'2.gk_过程评价'!$A:$A,B160),"")</f>
        <v>10567.119132263781</v>
      </c>
      <c r="I160" s="44">
        <f>IF(SUMIF('3.gk_上线质量'!B:B,B160,'3.gk_上线质量'!D:D)&lt;&gt;0,SUMIF('3.gk_上线质量'!B:B,B160,'3.gk_上线质量'!D:D),"")</f>
        <v>10658.857719167663</v>
      </c>
      <c r="J160" s="44">
        <f>IF(SUMIFS('3.gk_上线质量'!$F$3:$F$62,'3.gk_上线质量'!$B$3:$B$62,B160)&lt;&gt;0,SUMIFS('3.gk_上线质量'!$F$3:$F$62,'3.gk_上线质量'!$B$3:$B$62,B160),"")</f>
        <v>7751.3031202180955</v>
      </c>
      <c r="K160" s="44" t="str">
        <f>IF(SUMIFS('4.gk_艺体质量'!$F$4:$F$53,'4.gk_艺体质量'!$A$4:$A$53,B160)&gt;0,SUMIFS('4.gk_艺体质量'!$F$4:$F$53,'4.gk_艺体质量'!$A$4:$A$53,B160),"")</f>
        <v/>
      </c>
      <c r="L160" s="44">
        <f>IF(SUMIF('6.gk_年级管理'!A:A,B160,'6.gk_年级管理'!B:B)&gt;0,SUMIF('6.gk_年级管理'!A:A,B160,'6.gk_年级管理'!B:B),"")</f>
        <v>270.87726409322698</v>
      </c>
      <c r="M160" s="46">
        <f t="shared" si="18"/>
        <v>36119.155690823914</v>
      </c>
      <c r="N160" s="46">
        <f t="shared" si="19"/>
        <v>36119.155690823914</v>
      </c>
      <c r="O160" s="46">
        <f>IF(P160="辞职发0.3",N160*0.3,N160)</f>
        <v>36119.155690823914</v>
      </c>
      <c r="P160" s="90"/>
    </row>
    <row r="161" spans="1:16" ht="18" customHeight="1" x14ac:dyDescent="0.15">
      <c r="A161" s="42">
        <v>153</v>
      </c>
      <c r="B161" s="10" t="s">
        <v>188</v>
      </c>
      <c r="C161" s="43" t="str">
        <f>IF(SUMIF(高一质量奖!A:A,B161,高一质量奖!B:B)&gt;0,SUMIF(高一质量奖!A:A,B161,高一质量奖!B:B),"")</f>
        <v/>
      </c>
      <c r="D161" s="43" t="str">
        <f>IF(SUMIF(高二质量和进步奖!A:A,B161,高二质量和进步奖!D:D)&gt;0,SUMIF(高二质量和进步奖!A:A,B161,高二质量和进步奖!D:D),"")</f>
        <v/>
      </c>
      <c r="E161" s="43" t="str">
        <f>IF(SUMIF(高三质量奖!A:A,B161,高三质量奖!C:C)&gt;0,SUMIF(高三质量奖!A:A,B161,高三质量奖!C:C),"")</f>
        <v/>
      </c>
      <c r="F161" s="43">
        <f t="shared" si="17"/>
        <v>0</v>
      </c>
      <c r="G161" s="44" t="str">
        <f>IF(SUMIFS('1.gk_工作量'!$M$4:$M$76,'1.gk_工作量'!$B$4:$B$76,B161)&gt;0,SUMIFS('1.gk_工作量'!$M$4:$M$76,'1.gk_工作量'!$B$4:$B$76,B161),"")</f>
        <v/>
      </c>
      <c r="H161" s="45" t="str">
        <f>IF(SUMIFS('2.gk_过程评价'!$C:$C,'2.gk_过程评价'!$A:$A,B161)&gt;0,SUMIFS('2.gk_过程评价'!$C:$C,'2.gk_过程评价'!$A:$A,B161),"")</f>
        <v/>
      </c>
      <c r="I161" s="44" t="str">
        <f>IF(SUMIF('3.gk_上线质量'!B:B,B161,'3.gk_上线质量'!D:D)&lt;&gt;0,SUMIF('3.gk_上线质量'!B:B,B161,'3.gk_上线质量'!D:D),"")</f>
        <v/>
      </c>
      <c r="J161" s="44" t="str">
        <f>IF(SUMIFS('3.gk_上线质量'!$F$3:$F$62,'3.gk_上线质量'!$B$3:$B$62,B161)&lt;&gt;0,SUMIFS('3.gk_上线质量'!$F$3:$F$62,'3.gk_上线质量'!$B$3:$B$62,B161),"")</f>
        <v/>
      </c>
      <c r="K161" s="44" t="str">
        <f>IF(SUMIFS('4.gk_艺体质量'!$F$4:$F$53,'4.gk_艺体质量'!$A$4:$A$53,B161)&gt;0,SUMIFS('4.gk_艺体质量'!$F$4:$F$53,'4.gk_艺体质量'!$A$4:$A$53,B161),"")</f>
        <v/>
      </c>
      <c r="L161" s="44" t="str">
        <f>IF(SUMIF('6.gk_年级管理'!A:A,B161,'6.gk_年级管理'!B:B)&gt;0,SUMIF('6.gk_年级管理'!A:A,B161,'6.gk_年级管理'!B:B),"")</f>
        <v/>
      </c>
      <c r="M161" s="46">
        <f t="shared" si="18"/>
        <v>0</v>
      </c>
      <c r="N161" s="46">
        <f t="shared" si="19"/>
        <v>0</v>
      </c>
      <c r="O161" s="46">
        <v>2000</v>
      </c>
      <c r="P161" s="90" t="s">
        <v>263</v>
      </c>
    </row>
    <row r="162" spans="1:16" ht="18" customHeight="1" x14ac:dyDescent="0.15">
      <c r="A162" s="10">
        <v>154</v>
      </c>
      <c r="B162" s="10" t="s">
        <v>147</v>
      </c>
      <c r="C162" s="43" t="str">
        <f>IF(SUMIF(高一质量奖!A:A,B162,高一质量奖!B:B)&gt;0,SUMIF(高一质量奖!A:A,B162,高一质量奖!B:B),"")</f>
        <v/>
      </c>
      <c r="D162" s="43" t="str">
        <f>IF(SUMIF(高二质量和进步奖!A:A,B162,高二质量和进步奖!D:D)&gt;0,SUMIF(高二质量和进步奖!A:A,B162,高二质量和进步奖!D:D),"")</f>
        <v/>
      </c>
      <c r="E162" s="43" t="str">
        <f>IF(SUMIF(高三质量奖!A:A,B162,高三质量奖!C:C)&gt;0,SUMIF(高三质量奖!A:A,B162,高三质量奖!C:C),"")</f>
        <v/>
      </c>
      <c r="F162" s="43">
        <f t="shared" si="17"/>
        <v>0</v>
      </c>
      <c r="G162" s="44">
        <f>IF(SUMIFS('1.gk_工作量'!$M$4:$M$76,'1.gk_工作量'!$B$4:$B$76,B162)&gt;0,SUMIFS('1.gk_工作量'!$M$4:$M$76,'1.gk_工作量'!$B$4:$B$76,B162),"")</f>
        <v>5849.9235743680183</v>
      </c>
      <c r="H162" s="45">
        <f>IF(SUMIFS('2.gk_过程评价'!$C:$C,'2.gk_过程评价'!$A:$A,B162)&gt;0,SUMIFS('2.gk_过程评价'!$C:$C,'2.gk_过程评价'!$A:$A,B162),"")</f>
        <v>7074.7646570075331</v>
      </c>
      <c r="I162" s="44">
        <f>IF(SUMIF('3.gk_上线质量'!B:B,B162,'3.gk_上线质量'!D:D)&lt;&gt;0,SUMIF('3.gk_上线质量'!B:B,B162,'3.gk_上线质量'!D:D),"")</f>
        <v>10214.101826383352</v>
      </c>
      <c r="J162" s="44">
        <f>IF(SUMIFS('3.gk_上线质量'!$F$3:$F$62,'3.gk_上线质量'!$B$3:$B$62,B162)&lt;&gt;0,SUMIFS('3.gk_上线质量'!$F$3:$F$62,'3.gk_上线质量'!$B$3:$B$62,B162),"")</f>
        <v>5932.3623573448285</v>
      </c>
      <c r="K162" s="44">
        <f>IF(SUMIFS('4.gk_艺体质量'!$F$4:$F$53,'4.gk_艺体质量'!$A$4:$A$53,B162)&gt;0,SUMIFS('4.gk_艺体质量'!$F$4:$F$53,'4.gk_艺体质量'!$A$4:$A$53,B162),"")</f>
        <v>11.46772490488733</v>
      </c>
      <c r="L162" s="44" t="str">
        <f>IF(SUMIF('6.gk_年级管理'!A:A,B162,'6.gk_年级管理'!B:B)&gt;0,SUMIF('6.gk_年级管理'!A:A,B162,'6.gk_年级管理'!B:B),"")</f>
        <v/>
      </c>
      <c r="M162" s="46">
        <f t="shared" si="18"/>
        <v>29082.620140008617</v>
      </c>
      <c r="N162" s="46">
        <f t="shared" si="19"/>
        <v>29082.620140008617</v>
      </c>
      <c r="O162" s="46">
        <f>IF(P162="辞职发0.3",N162*0.3,N162)</f>
        <v>29082.620140008617</v>
      </c>
      <c r="P162" s="90"/>
    </row>
    <row r="163" spans="1:16" ht="18" customHeight="1" x14ac:dyDescent="0.15">
      <c r="A163" s="42">
        <v>155</v>
      </c>
      <c r="B163" s="10" t="s">
        <v>283</v>
      </c>
      <c r="C163" s="43" t="str">
        <f>IF(SUMIF(高一质量奖!A:A,B163,高一质量奖!B:B)&gt;0,SUMIF(高一质量奖!A:A,B163,高一质量奖!B:B),"")</f>
        <v/>
      </c>
      <c r="D163" s="43" t="str">
        <f>IF(SUMIF(高二质量和进步奖!A:A,B163,高二质量和进步奖!D:D)&gt;0,SUMIF(高二质量和进步奖!A:A,B163,高二质量和进步奖!D:D),"")</f>
        <v/>
      </c>
      <c r="E163" s="43" t="str">
        <f>IF(SUMIF(高三质量奖!A:A,B163,高三质量奖!C:C)&gt;0,SUMIF(高三质量奖!A:A,B163,高三质量奖!C:C),"")</f>
        <v/>
      </c>
      <c r="F163" s="43">
        <f t="shared" si="17"/>
        <v>0</v>
      </c>
      <c r="G163" s="44" t="str">
        <f>IF(SUMIFS('1.gk_工作量'!$M$4:$M$76,'1.gk_工作量'!$B$4:$B$76,B163)&gt;0,SUMIFS('1.gk_工作量'!$M$4:$M$76,'1.gk_工作量'!$B$4:$B$76,B163),"")</f>
        <v/>
      </c>
      <c r="H163" s="45" t="str">
        <f>IF(SUMIFS('2.gk_过程评价'!$C:$C,'2.gk_过程评价'!$A:$A,B163)&gt;0,SUMIFS('2.gk_过程评价'!$C:$C,'2.gk_过程评价'!$A:$A,B163),"")</f>
        <v/>
      </c>
      <c r="I163" s="44" t="str">
        <f>IF(SUMIF('3.gk_上线质量'!B:B,B163,'3.gk_上线质量'!D:D)&lt;&gt;0,SUMIF('3.gk_上线质量'!B:B,B163,'3.gk_上线质量'!D:D),"")</f>
        <v/>
      </c>
      <c r="J163" s="44" t="str">
        <f>IF(SUMIFS('3.gk_上线质量'!$F$3:$F$62,'3.gk_上线质量'!$B$3:$B$62,B163)&lt;&gt;0,SUMIFS('3.gk_上线质量'!$F$3:$F$62,'3.gk_上线质量'!$B$3:$B$62,B163),"")</f>
        <v/>
      </c>
      <c r="K163" s="44" t="str">
        <f>IF(SUMIFS('4.gk_艺体质量'!$F$4:$F$53,'4.gk_艺体质量'!$A$4:$A$53,B163)&gt;0,SUMIFS('4.gk_艺体质量'!$F$4:$F$53,'4.gk_艺体质量'!$A$4:$A$53,B163),"")</f>
        <v/>
      </c>
      <c r="L163" s="44" t="str">
        <f>IF(SUMIF('6.gk_年级管理'!A:A,B163,'6.gk_年级管理'!B:B)&gt;0,SUMIF('6.gk_年级管理'!A:A,B163,'6.gk_年级管理'!B:B),"")</f>
        <v/>
      </c>
      <c r="M163" s="46">
        <f t="shared" si="18"/>
        <v>0</v>
      </c>
      <c r="N163" s="46">
        <f t="shared" si="19"/>
        <v>0</v>
      </c>
      <c r="O163" s="46">
        <v>2000</v>
      </c>
      <c r="P163" s="90" t="s">
        <v>263</v>
      </c>
    </row>
    <row r="164" spans="1:16" ht="18" customHeight="1" x14ac:dyDescent="0.15">
      <c r="A164" s="10">
        <v>156</v>
      </c>
      <c r="B164" s="10" t="s">
        <v>152</v>
      </c>
      <c r="C164" s="43">
        <f>IF(SUMIF(高一质量奖!A:A,B164,高一质量奖!B:B)&gt;0,SUMIF(高一质量奖!A:A,B164,高一质量奖!B:B),"")</f>
        <v>6050.3289858891276</v>
      </c>
      <c r="D164" s="43" t="str">
        <f>IF(SUMIF(高二质量和进步奖!A:A,B164,高二质量和进步奖!D:D)&gt;0,SUMIF(高二质量和进步奖!A:A,B164,高二质量和进步奖!D:D),"")</f>
        <v/>
      </c>
      <c r="E164" s="43" t="str">
        <f>IF(SUMIF(高三质量奖!A:A,B164,高三质量奖!C:C)&gt;0,SUMIF(高三质量奖!A:A,B164,高三质量奖!C:C),"")</f>
        <v/>
      </c>
      <c r="F164" s="43">
        <f t="shared" si="17"/>
        <v>6050.3289858891276</v>
      </c>
      <c r="G164" s="44" t="str">
        <f>IF(SUMIFS('1.gk_工作量'!$M$4:$M$76,'1.gk_工作量'!$B$4:$B$76,B164)&gt;0,SUMIFS('1.gk_工作量'!$M$4:$M$76,'1.gk_工作量'!$B$4:$B$76,B164),"")</f>
        <v/>
      </c>
      <c r="H164" s="45" t="str">
        <f>IF(SUMIFS('2.gk_过程评价'!$C:$C,'2.gk_过程评价'!$A:$A,B164)&gt;0,SUMIFS('2.gk_过程评价'!$C:$C,'2.gk_过程评价'!$A:$A,B164),"")</f>
        <v/>
      </c>
      <c r="I164" s="44" t="str">
        <f>IF(SUMIF('3.gk_上线质量'!B:B,B164,'3.gk_上线质量'!D:D)&lt;&gt;0,SUMIF('3.gk_上线质量'!B:B,B164,'3.gk_上线质量'!D:D),"")</f>
        <v/>
      </c>
      <c r="J164" s="44" t="str">
        <f>IF(SUMIFS('3.gk_上线质量'!$F$3:$F$62,'3.gk_上线质量'!$B$3:$B$62,B164)&lt;&gt;0,SUMIFS('3.gk_上线质量'!$F$3:$F$62,'3.gk_上线质量'!$B$3:$B$62,B164),"")</f>
        <v/>
      </c>
      <c r="K164" s="44" t="str">
        <f>IF(SUMIFS('4.gk_艺体质量'!$F$4:$F$53,'4.gk_艺体质量'!$A$4:$A$53,B164)&gt;0,SUMIFS('4.gk_艺体质量'!$F$4:$F$53,'4.gk_艺体质量'!$A$4:$A$53,B164),"")</f>
        <v/>
      </c>
      <c r="L164" s="44" t="str">
        <f>IF(SUMIF('6.gk_年级管理'!A:A,B164,'6.gk_年级管理'!B:B)&gt;0,SUMIF('6.gk_年级管理'!A:A,B164,'6.gk_年级管理'!B:B),"")</f>
        <v/>
      </c>
      <c r="M164" s="46">
        <f t="shared" si="18"/>
        <v>0</v>
      </c>
      <c r="N164" s="46">
        <f t="shared" si="19"/>
        <v>6050.3289858891276</v>
      </c>
      <c r="O164" s="46">
        <f>IF(P164="辞职发0.3",N164*0.3,N164)</f>
        <v>6050.3289858891276</v>
      </c>
      <c r="P164" s="90"/>
    </row>
    <row r="165" spans="1:16" ht="18" customHeight="1" x14ac:dyDescent="0.15">
      <c r="A165" s="42">
        <v>157</v>
      </c>
      <c r="B165" s="10" t="s">
        <v>16</v>
      </c>
      <c r="C165" s="43" t="str">
        <f>IF(SUMIF(高一质量奖!A:A,B165,高一质量奖!B:B)&gt;0,SUMIF(高一质量奖!A:A,B165,高一质量奖!B:B),"")</f>
        <v/>
      </c>
      <c r="D165" s="43" t="str">
        <f>IF(SUMIF(高二质量和进步奖!A:A,B165,高二质量和进步奖!D:D)&gt;0,SUMIF(高二质量和进步奖!A:A,B165,高二质量和进步奖!D:D),"")</f>
        <v/>
      </c>
      <c r="E165" s="43" t="str">
        <f>IF(SUMIF(高三质量奖!A:A,B165,高三质量奖!C:C)&gt;0,SUMIF(高三质量奖!A:A,B165,高三质量奖!C:C),"")</f>
        <v/>
      </c>
      <c r="F165" s="43">
        <f t="shared" si="17"/>
        <v>0</v>
      </c>
      <c r="G165" s="44">
        <f>IF(SUMIFS('1.gk_工作量'!$M$4:$M$76,'1.gk_工作量'!$B$4:$B$76,B165)&gt;0,SUMIFS('1.gk_工作量'!$M$4:$M$76,'1.gk_工作量'!$B$4:$B$76,B165),"")</f>
        <v>2276.3833039388596</v>
      </c>
      <c r="H165" s="45">
        <f>IF(SUMIFS('2.gk_过程评价'!$C:$C,'2.gk_过程评价'!$A:$A,B165)&gt;0,SUMIFS('2.gk_过程评价'!$C:$C,'2.gk_过程评价'!$A:$A,B165),"")</f>
        <v>5312.8721852332083</v>
      </c>
      <c r="I165" s="44">
        <f>IF(SUMIF('3.gk_上线质量'!B:B,B165,'3.gk_上线质量'!D:D)&lt;&gt;0,SUMIF('3.gk_上线质量'!B:B,B165,'3.gk_上线质量'!D:D),"")</f>
        <v>25.982303014891027</v>
      </c>
      <c r="J165" s="44">
        <f>IF(SUMIFS('3.gk_上线质量'!$F$3:$F$62,'3.gk_上线质量'!$B$3:$B$62,B165)&lt;&gt;0,SUMIFS('3.gk_上线质量'!$F$3:$F$62,'3.gk_上线质量'!$B$3:$B$62,B165),"")</f>
        <v>285.32404123502198</v>
      </c>
      <c r="K165" s="44" t="str">
        <f>IF(SUMIFS('4.gk_艺体质量'!$F$4:$F$53,'4.gk_艺体质量'!$A$4:$A$53,B165)&gt;0,SUMIFS('4.gk_艺体质量'!$F$4:$F$53,'4.gk_艺体质量'!$A$4:$A$53,B165),"")</f>
        <v/>
      </c>
      <c r="L165" s="44" t="str">
        <f>IF(SUMIF('6.gk_年级管理'!A:A,B165,'6.gk_年级管理'!B:B)&gt;0,SUMIF('6.gk_年级管理'!A:A,B165,'6.gk_年级管理'!B:B),"")</f>
        <v/>
      </c>
      <c r="M165" s="46">
        <f t="shared" si="18"/>
        <v>7900.5618334219816</v>
      </c>
      <c r="N165" s="46">
        <f t="shared" si="19"/>
        <v>7900.5618334219816</v>
      </c>
      <c r="O165" s="46">
        <f>IF(P165="辞职发0.3",N165*0.3,N165)</f>
        <v>7900.5618334219816</v>
      </c>
      <c r="P165" s="90"/>
    </row>
    <row r="166" spans="1:16" ht="18" customHeight="1" x14ac:dyDescent="0.15">
      <c r="A166" s="10">
        <v>158</v>
      </c>
      <c r="B166" s="10" t="s">
        <v>17</v>
      </c>
      <c r="C166" s="43" t="str">
        <f>IF(SUMIF(高一质量奖!A:A,B166,高一质量奖!B:B)&gt;0,SUMIF(高一质量奖!A:A,B166,高一质量奖!B:B),"")</f>
        <v/>
      </c>
      <c r="D166" s="43" t="str">
        <f>IF(SUMIF(高二质量和进步奖!A:A,B166,高二质量和进步奖!D:D)&gt;0,SUMIF(高二质量和进步奖!A:A,B166,高二质量和进步奖!D:D),"")</f>
        <v/>
      </c>
      <c r="E166" s="43" t="str">
        <f>IF(SUMIF(高三质量奖!A:A,B166,高三质量奖!C:C)&gt;0,SUMIF(高三质量奖!A:A,B166,高三质量奖!C:C),"")</f>
        <v/>
      </c>
      <c r="F166" s="43">
        <f t="shared" si="17"/>
        <v>0</v>
      </c>
      <c r="G166" s="44">
        <f>IF(SUMIFS('1.gk_工作量'!$M$4:$M$76,'1.gk_工作量'!$B$4:$B$76,B166)&gt;0,SUMIFS('1.gk_工作量'!$M$4:$M$76,'1.gk_工作量'!$B$4:$B$76,B166),"")</f>
        <v>2518.8054085831864</v>
      </c>
      <c r="H166" s="45" t="str">
        <f>IF(SUMIFS('2.gk_过程评价'!$C:$C,'2.gk_过程评价'!$A:$A,B166)&gt;0,SUMIFS('2.gk_过程评价'!$C:$C,'2.gk_过程评价'!$A:$A,B166),"")</f>
        <v/>
      </c>
      <c r="I166" s="44" t="str">
        <f>IF(SUMIF('3.gk_上线质量'!B:B,B166,'3.gk_上线质量'!D:D)&lt;&gt;0,SUMIF('3.gk_上线质量'!B:B,B166,'3.gk_上线质量'!D:D),"")</f>
        <v/>
      </c>
      <c r="J166" s="44" t="str">
        <f>IF(SUMIFS('3.gk_上线质量'!$F$3:$F$62,'3.gk_上线质量'!$B$3:$B$62,B166)&lt;&gt;0,SUMIFS('3.gk_上线质量'!$F$3:$F$62,'3.gk_上线质量'!$B$3:$B$62,B166),"")</f>
        <v/>
      </c>
      <c r="K166" s="44">
        <f>IF(SUMIFS('4.gk_艺体质量'!$F$4:$F$53,'4.gk_艺体质量'!$A$4:$A$53,B166)&gt;0,SUMIFS('4.gk_艺体质量'!$F$4:$F$53,'4.gk_艺体质量'!$A$4:$A$53,B166),"")</f>
        <v>9042.7421538461549</v>
      </c>
      <c r="L166" s="44" t="str">
        <f>IF(SUMIF('6.gk_年级管理'!A:A,B166,'6.gk_年级管理'!B:B)&gt;0,SUMIF('6.gk_年级管理'!A:A,B166,'6.gk_年级管理'!B:B),"")</f>
        <v/>
      </c>
      <c r="M166" s="46">
        <f t="shared" si="18"/>
        <v>11561.547562429341</v>
      </c>
      <c r="N166" s="46">
        <f t="shared" si="19"/>
        <v>11561.547562429341</v>
      </c>
      <c r="O166" s="46">
        <f>IF(P166="辞职发0.3",N166*0.3,N166)</f>
        <v>11561.547562429341</v>
      </c>
      <c r="P166" s="90"/>
    </row>
    <row r="167" spans="1:16" ht="18" customHeight="1" x14ac:dyDescent="0.15">
      <c r="A167" s="42">
        <v>159</v>
      </c>
      <c r="B167" s="10" t="s">
        <v>18</v>
      </c>
      <c r="C167" s="43" t="str">
        <f>IF(SUMIF(高一质量奖!A:A,B167,高一质量奖!B:B)&gt;0,SUMIF(高一质量奖!A:A,B167,高一质量奖!B:B),"")</f>
        <v/>
      </c>
      <c r="D167" s="43" t="str">
        <f>IF(SUMIF(高二质量和进步奖!A:A,B167,高二质量和进步奖!D:D)&gt;0,SUMIF(高二质量和进步奖!A:A,B167,高二质量和进步奖!D:D),"")</f>
        <v/>
      </c>
      <c r="E167" s="43" t="str">
        <f>IF(SUMIF(高三质量奖!A:A,B167,高三质量奖!C:C)&gt;0,SUMIF(高三质量奖!A:A,B167,高三质量奖!C:C),"")</f>
        <v/>
      </c>
      <c r="F167" s="43">
        <f t="shared" si="17"/>
        <v>0</v>
      </c>
      <c r="G167" s="44">
        <f>IF(SUMIFS('1.gk_工作量'!$M$4:$M$76,'1.gk_工作量'!$B$4:$B$76,B167)&gt;0,SUMIFS('1.gk_工作量'!$M$4:$M$76,'1.gk_工作量'!$B$4:$B$76,B167),"")</f>
        <v>3090.2857142857142</v>
      </c>
      <c r="H167" s="45" t="str">
        <f>IF(SUMIFS('2.gk_过程评价'!$C:$C,'2.gk_过程评价'!$A:$A,B167)&gt;0,SUMIFS('2.gk_过程评价'!$C:$C,'2.gk_过程评价'!$A:$A,B167),"")</f>
        <v/>
      </c>
      <c r="I167" s="44" t="str">
        <f>IF(SUMIF('3.gk_上线质量'!B:B,B167,'3.gk_上线质量'!D:D)&lt;&gt;0,SUMIF('3.gk_上线质量'!B:B,B167,'3.gk_上线质量'!D:D),"")</f>
        <v/>
      </c>
      <c r="J167" s="44" t="str">
        <f>IF(SUMIFS('3.gk_上线质量'!$F$3:$F$62,'3.gk_上线质量'!$B$3:$B$62,B167)&lt;&gt;0,SUMIFS('3.gk_上线质量'!$F$3:$F$62,'3.gk_上线质量'!$B$3:$B$62,B167),"")</f>
        <v/>
      </c>
      <c r="K167" s="44" t="str">
        <f>IF(SUMIFS('4.gk_艺体质量'!$F$4:$F$53,'4.gk_艺体质量'!$A$4:$A$53,B167)&gt;0,SUMIFS('4.gk_艺体质量'!$F$4:$F$53,'4.gk_艺体质量'!$A$4:$A$53,B167),"")</f>
        <v/>
      </c>
      <c r="L167" s="44" t="str">
        <f>IF(SUMIF('6.gk_年级管理'!A:A,B167,'6.gk_年级管理'!B:B)&gt;0,SUMIF('6.gk_年级管理'!A:A,B167,'6.gk_年级管理'!B:B),"")</f>
        <v/>
      </c>
      <c r="M167" s="46">
        <f t="shared" si="18"/>
        <v>3090.2857142857142</v>
      </c>
      <c r="N167" s="46">
        <f t="shared" si="19"/>
        <v>3090.2857142857142</v>
      </c>
      <c r="O167" s="46">
        <f>IF(P167="辞职发0.3",N167*0.3,N167)</f>
        <v>3090.2857142857142</v>
      </c>
      <c r="P167" s="90"/>
    </row>
    <row r="168" spans="1:16" ht="18" customHeight="1" x14ac:dyDescent="0.15">
      <c r="A168" s="10">
        <v>160</v>
      </c>
      <c r="B168" s="10" t="s">
        <v>284</v>
      </c>
      <c r="C168" s="43" t="str">
        <f>IF(SUMIF(高一质量奖!A:A,B168,高一质量奖!B:B)&gt;0,SUMIF(高一质量奖!A:A,B168,高一质量奖!B:B),"")</f>
        <v/>
      </c>
      <c r="D168" s="43" t="str">
        <f>IF(SUMIF(高二质量和进步奖!A:A,B168,高二质量和进步奖!D:D)&gt;0,SUMIF(高二质量和进步奖!A:A,B168,高二质量和进步奖!D:D),"")</f>
        <v/>
      </c>
      <c r="E168" s="43" t="str">
        <f>IF(SUMIF(高三质量奖!A:A,B168,高三质量奖!C:C)&gt;0,SUMIF(高三质量奖!A:A,B168,高三质量奖!C:C),"")</f>
        <v/>
      </c>
      <c r="F168" s="43">
        <f t="shared" si="17"/>
        <v>0</v>
      </c>
      <c r="G168" s="44" t="str">
        <f>IF(SUMIFS('1.gk_工作量'!$M$4:$M$76,'1.gk_工作量'!$B$4:$B$76,B168)&gt;0,SUMIFS('1.gk_工作量'!$M$4:$M$76,'1.gk_工作量'!$B$4:$B$76,B168),"")</f>
        <v/>
      </c>
      <c r="H168" s="45" t="str">
        <f>IF(SUMIFS('2.gk_过程评价'!$C:$C,'2.gk_过程评价'!$A:$A,B168)&gt;0,SUMIFS('2.gk_过程评价'!$C:$C,'2.gk_过程评价'!$A:$A,B168),"")</f>
        <v/>
      </c>
      <c r="I168" s="44" t="str">
        <f>IF(SUMIF('3.gk_上线质量'!B:B,B168,'3.gk_上线质量'!D:D)&lt;&gt;0,SUMIF('3.gk_上线质量'!B:B,B168,'3.gk_上线质量'!D:D),"")</f>
        <v/>
      </c>
      <c r="J168" s="44" t="str">
        <f>IF(SUMIFS('3.gk_上线质量'!$F$3:$F$62,'3.gk_上线质量'!$B$3:$B$62,B168)&lt;&gt;0,SUMIFS('3.gk_上线质量'!$F$3:$F$62,'3.gk_上线质量'!$B$3:$B$62,B168),"")</f>
        <v/>
      </c>
      <c r="K168" s="44" t="str">
        <f>IF(SUMIFS('4.gk_艺体质量'!$F$4:$F$53,'4.gk_艺体质量'!$A$4:$A$53,B168)&gt;0,SUMIFS('4.gk_艺体质量'!$F$4:$F$53,'4.gk_艺体质量'!$A$4:$A$53,B168),"")</f>
        <v/>
      </c>
      <c r="L168" s="44" t="str">
        <f>IF(SUMIF('6.gk_年级管理'!A:A,B168,'6.gk_年级管理'!B:B)&gt;0,SUMIF('6.gk_年级管理'!A:A,B168,'6.gk_年级管理'!B:B),"")</f>
        <v/>
      </c>
      <c r="M168" s="46">
        <f t="shared" si="18"/>
        <v>0</v>
      </c>
      <c r="N168" s="46">
        <f t="shared" si="19"/>
        <v>0</v>
      </c>
      <c r="O168" s="46">
        <v>2000</v>
      </c>
      <c r="P168" s="90" t="s">
        <v>263</v>
      </c>
    </row>
    <row r="169" spans="1:16" ht="18" customHeight="1" x14ac:dyDescent="0.15">
      <c r="A169" s="42">
        <v>161</v>
      </c>
      <c r="B169" s="10" t="s">
        <v>148</v>
      </c>
      <c r="C169" s="43" t="str">
        <f>IF(SUMIF(高一质量奖!A:A,B169,高一质量奖!B:B)&gt;0,SUMIF(高一质量奖!A:A,B169,高一质量奖!B:B),"")</f>
        <v/>
      </c>
      <c r="D169" s="43" t="str">
        <f>IF(SUMIF(高二质量和进步奖!A:A,B169,高二质量和进步奖!D:D)&gt;0,SUMIF(高二质量和进步奖!A:A,B169,高二质量和进步奖!D:D),"")</f>
        <v/>
      </c>
      <c r="E169" s="43">
        <f>IF(SUMIF(高三质量奖!A:A,B169,高三质量奖!C:C)&gt;0,SUMIF(高三质量奖!A:A,B169,高三质量奖!C:C),"")</f>
        <v>1073</v>
      </c>
      <c r="F169" s="43">
        <f t="shared" ref="F169:F177" si="20">SUM(C169:E169)</f>
        <v>1073</v>
      </c>
      <c r="G169" s="44">
        <f>IF(SUMIFS('1.gk_工作量'!$M$4:$M$76,'1.gk_工作量'!$B$4:$B$76,B169)&gt;0,SUMIFS('1.gk_工作量'!$M$4:$M$76,'1.gk_工作量'!$B$4:$B$76,B169),"")</f>
        <v>8775.0674705713463</v>
      </c>
      <c r="H169" s="45">
        <f>IF(SUMIFS('2.gk_过程评价'!$C:$C,'2.gk_过程评价'!$A:$A,B169)&gt;0,SUMIFS('2.gk_过程评价'!$C:$C,'2.gk_过程评价'!$A:$A,B169),"")</f>
        <v>10710.829856384153</v>
      </c>
      <c r="I169" s="44">
        <f>IF(SUMIF('3.gk_上线质量'!B:B,B169,'3.gk_上线质量'!D:D)&lt;&gt;0,SUMIF('3.gk_上线质量'!B:B,B169,'3.gk_上线质量'!D:D),"")</f>
        <v>8675.0324654424512</v>
      </c>
      <c r="J169" s="44">
        <f>IF(SUMIFS('3.gk_上线质量'!$F$3:$F$62,'3.gk_上线质量'!$B$3:$B$62,B169)&lt;&gt;0,SUMIFS('3.gk_上线质量'!$F$3:$F$62,'3.gk_上线质量'!$B$3:$B$62,B169),"")</f>
        <v>6740.7804741773925</v>
      </c>
      <c r="K169" s="44">
        <f>IF(SUMIFS('4.gk_艺体质量'!$F$4:$F$53,'4.gk_艺体质量'!$A$4:$A$53,B169)&gt;0,SUMIFS('4.gk_艺体质量'!$F$4:$F$53,'4.gk_艺体质量'!$A$4:$A$53,B169),"")</f>
        <v>1100.9015908691836</v>
      </c>
      <c r="L169" s="44">
        <f>IF(SUMIF('6.gk_年级管理'!A:A,B169,'6.gk_年级管理'!B:B)&gt;0,SUMIF('6.gk_年级管理'!A:A,B169,'6.gk_年级管理'!B:B),"")</f>
        <v>648.95537174071296</v>
      </c>
      <c r="M169" s="46">
        <f t="shared" ref="M169:M177" si="21">SUM(G169:L169)</f>
        <v>36651.567229185239</v>
      </c>
      <c r="N169" s="46">
        <f t="shared" ref="N169:N177" si="22">F169+M169</f>
        <v>37724.567229185239</v>
      </c>
      <c r="O169" s="46">
        <f>IF(P169="辞职发0.3",N169*0.3,N169)</f>
        <v>37724.567229185239</v>
      </c>
      <c r="P169" s="90"/>
    </row>
    <row r="170" spans="1:16" ht="18" customHeight="1" x14ac:dyDescent="0.15">
      <c r="A170" s="10">
        <v>162</v>
      </c>
      <c r="B170" s="10" t="s">
        <v>228</v>
      </c>
      <c r="C170" s="43" t="str">
        <f>IF(SUMIF(高一质量奖!A:A,B170,高一质量奖!B:B)&gt;0,SUMIF(高一质量奖!A:A,B170,高一质量奖!B:B),"")</f>
        <v/>
      </c>
      <c r="D170" s="43" t="str">
        <f>IF(SUMIF(高二质量和进步奖!A:A,B170,高二质量和进步奖!D:D)&gt;0,SUMIF(高二质量和进步奖!A:A,B170,高二质量和进步奖!D:D),"")</f>
        <v/>
      </c>
      <c r="E170" s="43" t="str">
        <f>IF(SUMIF(高三质量奖!A:A,B170,高三质量奖!C:C)&gt;0,SUMIF(高三质量奖!A:A,B170,高三质量奖!C:C),"")</f>
        <v/>
      </c>
      <c r="F170" s="43">
        <f t="shared" si="20"/>
        <v>0</v>
      </c>
      <c r="G170" s="44" t="str">
        <f>IF(SUMIFS('1.gk_工作量'!$M$4:$M$76,'1.gk_工作量'!$B$4:$B$76,B170)&gt;0,SUMIFS('1.gk_工作量'!$M$4:$M$76,'1.gk_工作量'!$B$4:$B$76,B170),"")</f>
        <v/>
      </c>
      <c r="H170" s="45" t="str">
        <f>IF(SUMIFS('2.gk_过程评价'!$C:$C,'2.gk_过程评价'!$A:$A,B170)&gt;0,SUMIFS('2.gk_过程评价'!$C:$C,'2.gk_过程评价'!$A:$A,B170),"")</f>
        <v/>
      </c>
      <c r="I170" s="44" t="str">
        <f>IF(SUMIF('3.gk_上线质量'!B:B,B170,'3.gk_上线质量'!D:D)&lt;&gt;0,SUMIF('3.gk_上线质量'!B:B,B170,'3.gk_上线质量'!D:D),"")</f>
        <v/>
      </c>
      <c r="J170" s="44" t="str">
        <f>IF(SUMIFS('3.gk_上线质量'!$F$3:$F$62,'3.gk_上线质量'!$B$3:$B$62,B170)&lt;&gt;0,SUMIFS('3.gk_上线质量'!$F$3:$F$62,'3.gk_上线质量'!$B$3:$B$62,B170),"")</f>
        <v/>
      </c>
      <c r="K170" s="44">
        <f>IF(SUMIFS('4.gk_艺体质量'!$F$4:$F$53,'4.gk_艺体质量'!$A$4:$A$53,B170)&gt;0,SUMIFS('4.gk_艺体质量'!$F$4:$F$53,'4.gk_艺体质量'!$A$4:$A$53,B170),"")</f>
        <v>20597.357128205127</v>
      </c>
      <c r="L170" s="44" t="str">
        <f>IF(SUMIF('6.gk_年级管理'!A:A,B170,'6.gk_年级管理'!B:B)&gt;0,SUMIF('6.gk_年级管理'!A:A,B170,'6.gk_年级管理'!B:B),"")</f>
        <v/>
      </c>
      <c r="M170" s="46">
        <f t="shared" si="21"/>
        <v>20597.357128205127</v>
      </c>
      <c r="N170" s="46">
        <f t="shared" si="22"/>
        <v>20597.357128205127</v>
      </c>
      <c r="O170" s="46">
        <f>IF(P170="辞职发0.3",N170*0.3,N170)</f>
        <v>20597.357128205127</v>
      </c>
      <c r="P170" s="90"/>
    </row>
    <row r="171" spans="1:16" ht="18" customHeight="1" x14ac:dyDescent="0.15">
      <c r="A171" s="42">
        <v>163</v>
      </c>
      <c r="B171" s="10" t="s">
        <v>258</v>
      </c>
      <c r="C171" s="43" t="str">
        <f>IF(SUMIF(高一质量奖!A:A,B171,高一质量奖!B:B)&gt;0,SUMIF(高一质量奖!A:A,B171,高一质量奖!B:B),"")</f>
        <v/>
      </c>
      <c r="D171" s="43" t="str">
        <f>IF(SUMIF(高二质量和进步奖!A:A,B171,高二质量和进步奖!D:D)&gt;0,SUMIF(高二质量和进步奖!A:A,B171,高二质量和进步奖!D:D),"")</f>
        <v/>
      </c>
      <c r="E171" s="43" t="str">
        <f>IF(SUMIF(高三质量奖!A:A,B171,高三质量奖!C:C)&gt;0,SUMIF(高三质量奖!A:A,B171,高三质量奖!C:C),"")</f>
        <v/>
      </c>
      <c r="F171" s="43">
        <f t="shared" si="20"/>
        <v>0</v>
      </c>
      <c r="G171" s="44" t="str">
        <f>IF(SUMIFS('1.gk_工作量'!$M$4:$M$76,'1.gk_工作量'!$B$4:$B$76,B171)&gt;0,SUMIFS('1.gk_工作量'!$M$4:$M$76,'1.gk_工作量'!$B$4:$B$76,B171),"")</f>
        <v/>
      </c>
      <c r="H171" s="45" t="str">
        <f>IF(SUMIFS('2.gk_过程评价'!$C:$C,'2.gk_过程评价'!$A:$A,B171)&gt;0,SUMIFS('2.gk_过程评价'!$C:$C,'2.gk_过程评价'!$A:$A,B171),"")</f>
        <v/>
      </c>
      <c r="I171" s="44" t="str">
        <f>IF(SUMIF('3.gk_上线质量'!B:B,B171,'3.gk_上线质量'!D:D)&lt;&gt;0,SUMIF('3.gk_上线质量'!B:B,B171,'3.gk_上线质量'!D:D),"")</f>
        <v/>
      </c>
      <c r="J171" s="44" t="str">
        <f>IF(SUMIFS('3.gk_上线质量'!$F$3:$F$62,'3.gk_上线质量'!$B$3:$B$62,B171)&lt;&gt;0,SUMIFS('3.gk_上线质量'!$F$3:$F$62,'3.gk_上线质量'!$B$3:$B$62,B171),"")</f>
        <v/>
      </c>
      <c r="K171" s="44" t="str">
        <f>IF(SUMIFS('4.gk_艺体质量'!$F$4:$F$53,'4.gk_艺体质量'!$A$4:$A$53,B171)&gt;0,SUMIFS('4.gk_艺体质量'!$F$4:$F$53,'4.gk_艺体质量'!$A$4:$A$53,B171),"")</f>
        <v/>
      </c>
      <c r="L171" s="44" t="str">
        <f>IF(SUMIF('6.gk_年级管理'!A:A,B171,'6.gk_年级管理'!B:B)&gt;0,SUMIF('6.gk_年级管理'!A:A,B171,'6.gk_年级管理'!B:B),"")</f>
        <v/>
      </c>
      <c r="M171" s="46">
        <f t="shared" si="21"/>
        <v>0</v>
      </c>
      <c r="N171" s="46">
        <f t="shared" si="22"/>
        <v>0</v>
      </c>
      <c r="O171" s="46">
        <v>2000</v>
      </c>
      <c r="P171" s="90" t="s">
        <v>263</v>
      </c>
    </row>
    <row r="172" spans="1:16" ht="18" customHeight="1" x14ac:dyDescent="0.15">
      <c r="A172" s="10">
        <v>164</v>
      </c>
      <c r="B172" s="10" t="s">
        <v>259</v>
      </c>
      <c r="C172" s="43" t="str">
        <f>IF(SUMIF(高一质量奖!A:A,B172,高一质量奖!B:B)&gt;0,SUMIF(高一质量奖!A:A,B172,高一质量奖!B:B),"")</f>
        <v/>
      </c>
      <c r="D172" s="43" t="str">
        <f>IF(SUMIF(高二质量和进步奖!A:A,B172,高二质量和进步奖!D:D)&gt;0,SUMIF(高二质量和进步奖!A:A,B172,高二质量和进步奖!D:D),"")</f>
        <v/>
      </c>
      <c r="E172" s="43" t="str">
        <f>IF(SUMIF(高三质量奖!A:A,B172,高三质量奖!C:C)&gt;0,SUMIF(高三质量奖!A:A,B172,高三质量奖!C:C),"")</f>
        <v/>
      </c>
      <c r="F172" s="43">
        <f t="shared" si="20"/>
        <v>0</v>
      </c>
      <c r="G172" s="44" t="str">
        <f>IF(SUMIFS('1.gk_工作量'!$M$4:$M$76,'1.gk_工作量'!$B$4:$B$76,B172)&gt;0,SUMIFS('1.gk_工作量'!$M$4:$M$76,'1.gk_工作量'!$B$4:$B$76,B172),"")</f>
        <v/>
      </c>
      <c r="H172" s="45" t="str">
        <f>IF(SUMIFS('2.gk_过程评价'!$C:$C,'2.gk_过程评价'!$A:$A,B172)&gt;0,SUMIFS('2.gk_过程评价'!$C:$C,'2.gk_过程评价'!$A:$A,B172),"")</f>
        <v/>
      </c>
      <c r="I172" s="44" t="str">
        <f>IF(SUMIF('3.gk_上线质量'!B:B,B172,'3.gk_上线质量'!D:D)&lt;&gt;0,SUMIF('3.gk_上线质量'!B:B,B172,'3.gk_上线质量'!D:D),"")</f>
        <v/>
      </c>
      <c r="J172" s="44" t="str">
        <f>IF(SUMIFS('3.gk_上线质量'!$F$3:$F$62,'3.gk_上线质量'!$B$3:$B$62,B172)&lt;&gt;0,SUMIFS('3.gk_上线质量'!$F$3:$F$62,'3.gk_上线质量'!$B$3:$B$62,B172),"")</f>
        <v/>
      </c>
      <c r="K172" s="44" t="str">
        <f>IF(SUMIFS('4.gk_艺体质量'!$F$4:$F$53,'4.gk_艺体质量'!$A$4:$A$53,B172)&gt;0,SUMIFS('4.gk_艺体质量'!$F$4:$F$53,'4.gk_艺体质量'!$A$4:$A$53,B172),"")</f>
        <v/>
      </c>
      <c r="L172" s="44" t="str">
        <f>IF(SUMIF('6.gk_年级管理'!A:A,B172,'6.gk_年级管理'!B:B)&gt;0,SUMIF('6.gk_年级管理'!A:A,B172,'6.gk_年级管理'!B:B),"")</f>
        <v/>
      </c>
      <c r="M172" s="46">
        <f t="shared" si="21"/>
        <v>0</v>
      </c>
      <c r="N172" s="46">
        <f t="shared" si="22"/>
        <v>0</v>
      </c>
      <c r="O172" s="46">
        <v>2000</v>
      </c>
      <c r="P172" s="90" t="s">
        <v>263</v>
      </c>
    </row>
    <row r="173" spans="1:16" ht="18" customHeight="1" x14ac:dyDescent="0.15">
      <c r="A173" s="42">
        <v>165</v>
      </c>
      <c r="B173" s="10" t="s">
        <v>260</v>
      </c>
      <c r="C173" s="43" t="str">
        <f>IF(SUMIF(高一质量奖!A:A,B173,高一质量奖!B:B)&gt;0,SUMIF(高一质量奖!A:A,B173,高一质量奖!B:B),"")</f>
        <v/>
      </c>
      <c r="D173" s="43" t="str">
        <f>IF(SUMIF(高二质量和进步奖!A:A,B173,高二质量和进步奖!D:D)&gt;0,SUMIF(高二质量和进步奖!A:A,B173,高二质量和进步奖!D:D),"")</f>
        <v/>
      </c>
      <c r="E173" s="43" t="str">
        <f>IF(SUMIF(高三质量奖!A:A,B173,高三质量奖!C:C)&gt;0,SUMIF(高三质量奖!A:A,B173,高三质量奖!C:C),"")</f>
        <v/>
      </c>
      <c r="F173" s="43">
        <f t="shared" si="20"/>
        <v>0</v>
      </c>
      <c r="G173" s="44" t="str">
        <f>IF(SUMIFS('1.gk_工作量'!$M$4:$M$76,'1.gk_工作量'!$B$4:$B$76,B173)&gt;0,SUMIFS('1.gk_工作量'!$M$4:$M$76,'1.gk_工作量'!$B$4:$B$76,B173),"")</f>
        <v/>
      </c>
      <c r="H173" s="45" t="str">
        <f>IF(SUMIFS('2.gk_过程评价'!$C:$C,'2.gk_过程评价'!$A:$A,B173)&gt;0,SUMIFS('2.gk_过程评价'!$C:$C,'2.gk_过程评价'!$A:$A,B173),"")</f>
        <v/>
      </c>
      <c r="I173" s="44" t="str">
        <f>IF(SUMIF('3.gk_上线质量'!B:B,B173,'3.gk_上线质量'!D:D)&lt;&gt;0,SUMIF('3.gk_上线质量'!B:B,B173,'3.gk_上线质量'!D:D),"")</f>
        <v/>
      </c>
      <c r="J173" s="44" t="str">
        <f>IF(SUMIFS('3.gk_上线质量'!$F$3:$F$62,'3.gk_上线质量'!$B$3:$B$62,B173)&lt;&gt;0,SUMIFS('3.gk_上线质量'!$F$3:$F$62,'3.gk_上线质量'!$B$3:$B$62,B173),"")</f>
        <v/>
      </c>
      <c r="K173" s="44" t="str">
        <f>IF(SUMIFS('4.gk_艺体质量'!$F$4:$F$53,'4.gk_艺体质量'!$A$4:$A$53,B173)&gt;0,SUMIFS('4.gk_艺体质量'!$F$4:$F$53,'4.gk_艺体质量'!$A$4:$A$53,B173),"")</f>
        <v/>
      </c>
      <c r="L173" s="44" t="str">
        <f>IF(SUMIF('6.gk_年级管理'!A:A,B173,'6.gk_年级管理'!B:B)&gt;0,SUMIF('6.gk_年级管理'!A:A,B173,'6.gk_年级管理'!B:B),"")</f>
        <v/>
      </c>
      <c r="M173" s="46">
        <f t="shared" si="21"/>
        <v>0</v>
      </c>
      <c r="N173" s="46">
        <f t="shared" si="22"/>
        <v>0</v>
      </c>
      <c r="O173" s="46">
        <v>2000</v>
      </c>
      <c r="P173" s="90" t="s">
        <v>262</v>
      </c>
    </row>
    <row r="174" spans="1:16" ht="18" customHeight="1" x14ac:dyDescent="0.15">
      <c r="A174" s="10">
        <v>166</v>
      </c>
      <c r="B174" s="10" t="s">
        <v>206</v>
      </c>
      <c r="C174" s="43" t="str">
        <f>IF(SUMIF(高一质量奖!A:A,B174,高一质量奖!B:B)&gt;0,SUMIF(高一质量奖!A:A,B174,高一质量奖!B:B),"")</f>
        <v/>
      </c>
      <c r="D174" s="43" t="str">
        <f>IF(SUMIF(高二质量和进步奖!A:A,B174,高二质量和进步奖!D:D)&gt;0,SUMIF(高二质量和进步奖!A:A,B174,高二质量和进步奖!D:D),"")</f>
        <v/>
      </c>
      <c r="E174" s="43" t="str">
        <f>IF(SUMIF(高三质量奖!A:A,B174,高三质量奖!C:C)&gt;0,SUMIF(高三质量奖!A:A,B174,高三质量奖!C:C),"")</f>
        <v/>
      </c>
      <c r="F174" s="43">
        <f t="shared" si="20"/>
        <v>0</v>
      </c>
      <c r="G174" s="44" t="str">
        <f>IF(SUMIFS('1.gk_工作量'!$M$4:$M$76,'1.gk_工作量'!$B$4:$B$76,B174)&gt;0,SUMIFS('1.gk_工作量'!$M$4:$M$76,'1.gk_工作量'!$B$4:$B$76,B174),"")</f>
        <v/>
      </c>
      <c r="H174" s="45" t="str">
        <f>IF(SUMIFS('2.gk_过程评价'!$C:$C,'2.gk_过程评价'!$A:$A,B174)&gt;0,SUMIFS('2.gk_过程评价'!$C:$C,'2.gk_过程评价'!$A:$A,B174),"")</f>
        <v/>
      </c>
      <c r="I174" s="44" t="str">
        <f>IF(SUMIF('3.gk_上线质量'!B:B,B174,'3.gk_上线质量'!D:D)&lt;&gt;0,SUMIF('3.gk_上线质量'!B:B,B174,'3.gk_上线质量'!D:D),"")</f>
        <v/>
      </c>
      <c r="J174" s="44" t="str">
        <f>IF(SUMIFS('3.gk_上线质量'!$F$3:$F$62,'3.gk_上线质量'!$B$3:$B$62,B174)&lt;&gt;0,SUMIFS('3.gk_上线质量'!$F$3:$F$62,'3.gk_上线质量'!$B$3:$B$62,B174),"")</f>
        <v/>
      </c>
      <c r="K174" s="44" t="str">
        <f>IF(SUMIFS('4.gk_艺体质量'!$F$4:$F$53,'4.gk_艺体质量'!$A$4:$A$53,B174)&gt;0,SUMIFS('4.gk_艺体质量'!$F$4:$F$53,'4.gk_艺体质量'!$A$4:$A$53,B174),"")</f>
        <v/>
      </c>
      <c r="L174" s="44" t="str">
        <f>IF(SUMIF('6.gk_年级管理'!A:A,B174,'6.gk_年级管理'!B:B)&gt;0,SUMIF('6.gk_年级管理'!A:A,B174,'6.gk_年级管理'!B:B),"")</f>
        <v/>
      </c>
      <c r="M174" s="46">
        <f t="shared" si="21"/>
        <v>0</v>
      </c>
      <c r="N174" s="46">
        <f t="shared" si="22"/>
        <v>0</v>
      </c>
      <c r="O174" s="46">
        <v>2000</v>
      </c>
      <c r="P174" s="90" t="s">
        <v>262</v>
      </c>
    </row>
    <row r="175" spans="1:16" ht="30.75" customHeight="1" x14ac:dyDescent="0.15">
      <c r="A175" s="42">
        <v>167</v>
      </c>
      <c r="B175" s="10" t="s">
        <v>207</v>
      </c>
      <c r="C175" s="43" t="str">
        <f>IF(SUMIF(高一质量奖!A:A,B175,高一质量奖!B:B)&gt;0,SUMIF(高一质量奖!A:A,B175,高一质量奖!B:B),"")</f>
        <v/>
      </c>
      <c r="D175" s="43" t="str">
        <f>IF(SUMIF(高二质量和进步奖!A:A,B175,高二质量和进步奖!D:D)&gt;0,SUMIF(高二质量和进步奖!A:A,B175,高二质量和进步奖!D:D),"")</f>
        <v/>
      </c>
      <c r="E175" s="43" t="str">
        <f>IF(SUMIF(高三质量奖!A:A,B175,高三质量奖!C:C)&gt;0,SUMIF(高三质量奖!A:A,B175,高三质量奖!C:C),"")</f>
        <v/>
      </c>
      <c r="F175" s="43">
        <f t="shared" si="20"/>
        <v>0</v>
      </c>
      <c r="G175" s="44" t="str">
        <f>IF(SUMIFS('1.gk_工作量'!$M$4:$M$76,'1.gk_工作量'!$B$4:$B$76,B175)&gt;0,SUMIFS('1.gk_工作量'!$M$4:$M$76,'1.gk_工作量'!$B$4:$B$76,B175),"")</f>
        <v/>
      </c>
      <c r="H175" s="45" t="str">
        <f>IF(SUMIFS('2.gk_过程评价'!$C:$C,'2.gk_过程评价'!$A:$A,B175)&gt;0,SUMIFS('2.gk_过程评价'!$C:$C,'2.gk_过程评价'!$A:$A,B175),"")</f>
        <v/>
      </c>
      <c r="I175" s="44" t="str">
        <f>IF(SUMIF('3.gk_上线质量'!B:B,B175,'3.gk_上线质量'!D:D)&lt;&gt;0,SUMIF('3.gk_上线质量'!B:B,B175,'3.gk_上线质量'!D:D),"")</f>
        <v/>
      </c>
      <c r="J175" s="44" t="str">
        <f>IF(SUMIFS('3.gk_上线质量'!$F$3:$F$62,'3.gk_上线质量'!$B$3:$B$62,B175)&lt;&gt;0,SUMIFS('3.gk_上线质量'!$F$3:$F$62,'3.gk_上线质量'!$B$3:$B$62,B175),"")</f>
        <v/>
      </c>
      <c r="K175" s="44" t="str">
        <f>IF(SUMIFS('4.gk_艺体质量'!$F$4:$F$53,'4.gk_艺体质量'!$A$4:$A$53,B175)&gt;0,SUMIFS('4.gk_艺体质量'!$F$4:$F$53,'4.gk_艺体质量'!$A$4:$A$53,B175),"")</f>
        <v/>
      </c>
      <c r="L175" s="44" t="str">
        <f>IF(SUMIF('6.gk_年级管理'!A:A,B175,'6.gk_年级管理'!B:B)&gt;0,SUMIF('6.gk_年级管理'!A:A,B175,'6.gk_年级管理'!B:B),"")</f>
        <v/>
      </c>
      <c r="M175" s="46">
        <f t="shared" si="21"/>
        <v>0</v>
      </c>
      <c r="N175" s="46">
        <f t="shared" si="22"/>
        <v>0</v>
      </c>
      <c r="O175" s="46">
        <v>2000</v>
      </c>
      <c r="P175" s="90" t="s">
        <v>262</v>
      </c>
    </row>
    <row r="176" spans="1:16" ht="18" customHeight="1" x14ac:dyDescent="0.15">
      <c r="A176" s="10">
        <v>168</v>
      </c>
      <c r="B176" s="10" t="s">
        <v>254</v>
      </c>
      <c r="C176" s="43" t="str">
        <f>IF(SUMIF(高一质量奖!A:A,B176,高一质量奖!B:B)&gt;0,SUMIF(高一质量奖!A:A,B176,高一质量奖!B:B),"")</f>
        <v/>
      </c>
      <c r="D176" s="43" t="str">
        <f>IF(SUMIF(高二质量和进步奖!A:A,B176,高二质量和进步奖!D:D)&gt;0,SUMIF(高二质量和进步奖!A:A,B176,高二质量和进步奖!D:D),"")</f>
        <v/>
      </c>
      <c r="E176" s="43" t="str">
        <f>IF(SUMIF(高三质量奖!A:A,B176,高三质量奖!C:C)&gt;0,SUMIF(高三质量奖!A:A,B176,高三质量奖!C:C),"")</f>
        <v/>
      </c>
      <c r="F176" s="43">
        <f t="shared" si="20"/>
        <v>0</v>
      </c>
      <c r="G176" s="44" t="str">
        <f>IF(SUMIFS('1.gk_工作量'!$M$4:$M$76,'1.gk_工作量'!$B$4:$B$76,B176)&gt;0,SUMIFS('1.gk_工作量'!$M$4:$M$76,'1.gk_工作量'!$B$4:$B$76,B176),"")</f>
        <v/>
      </c>
      <c r="H176" s="45" t="str">
        <f>IF(SUMIFS('2.gk_过程评价'!$C:$C,'2.gk_过程评价'!$A:$A,B176)&gt;0,SUMIFS('2.gk_过程评价'!$C:$C,'2.gk_过程评价'!$A:$A,B176),"")</f>
        <v/>
      </c>
      <c r="I176" s="44" t="str">
        <f>IF(SUMIF('3.gk_上线质量'!B:B,B176,'3.gk_上线质量'!D:D)&lt;&gt;0,SUMIF('3.gk_上线质量'!B:B,B176,'3.gk_上线质量'!D:D),"")</f>
        <v/>
      </c>
      <c r="J176" s="44" t="str">
        <f>IF(SUMIFS('3.gk_上线质量'!$F$3:$F$62,'3.gk_上线质量'!$B$3:$B$62,B176)&lt;&gt;0,SUMIFS('3.gk_上线质量'!$F$3:$F$62,'3.gk_上线质量'!$B$3:$B$62,B176),"")</f>
        <v/>
      </c>
      <c r="K176" s="44" t="str">
        <f>IF(SUMIFS('4.gk_艺体质量'!$F$4:$F$53,'4.gk_艺体质量'!$A$4:$A$53,B176)&gt;0,SUMIFS('4.gk_艺体质量'!$F$4:$F$53,'4.gk_艺体质量'!$A$4:$A$53,B176),"")</f>
        <v/>
      </c>
      <c r="L176" s="44" t="str">
        <f>IF(SUMIF('6.gk_年级管理'!A:A,B176,'6.gk_年级管理'!B:B)&gt;0,SUMIF('6.gk_年级管理'!A:A,B176,'6.gk_年级管理'!B:B),"")</f>
        <v/>
      </c>
      <c r="M176" s="46">
        <f t="shared" si="21"/>
        <v>0</v>
      </c>
      <c r="N176" s="46">
        <f t="shared" si="22"/>
        <v>0</v>
      </c>
      <c r="O176" s="46">
        <v>2000</v>
      </c>
      <c r="P176" s="90" t="s">
        <v>262</v>
      </c>
    </row>
    <row r="177" spans="1:16" ht="18" customHeight="1" x14ac:dyDescent="0.15">
      <c r="A177" s="42">
        <v>169</v>
      </c>
      <c r="B177" s="10" t="s">
        <v>255</v>
      </c>
      <c r="C177" s="43" t="str">
        <f>IF(SUMIF(高一质量奖!A:A,B177,高一质量奖!B:B)&gt;0,SUMIF(高一质量奖!A:A,B177,高一质量奖!B:B),"")</f>
        <v/>
      </c>
      <c r="D177" s="43" t="str">
        <f>IF(SUMIF(高二质量和进步奖!A:A,B177,高二质量和进步奖!D:D)&gt;0,SUMIF(高二质量和进步奖!A:A,B177,高二质量和进步奖!D:D),"")</f>
        <v/>
      </c>
      <c r="E177" s="43" t="str">
        <f>IF(SUMIF(高三质量奖!A:A,B177,高三质量奖!C:C)&gt;0,SUMIF(高三质量奖!A:A,B177,高三质量奖!C:C),"")</f>
        <v/>
      </c>
      <c r="F177" s="43">
        <f t="shared" si="20"/>
        <v>0</v>
      </c>
      <c r="G177" s="44" t="str">
        <f>IF(SUMIFS('1.gk_工作量'!$M$4:$M$76,'1.gk_工作量'!$B$4:$B$76,B177)&gt;0,SUMIFS('1.gk_工作量'!$M$4:$M$76,'1.gk_工作量'!$B$4:$B$76,B177),"")</f>
        <v/>
      </c>
      <c r="H177" s="45" t="str">
        <f>IF(SUMIFS('2.gk_过程评价'!$C:$C,'2.gk_过程评价'!$A:$A,B177)&gt;0,SUMIFS('2.gk_过程评价'!$C:$C,'2.gk_过程评价'!$A:$A,B177),"")</f>
        <v/>
      </c>
      <c r="I177" s="44" t="str">
        <f>IF(SUMIF('3.gk_上线质量'!B:B,B177,'3.gk_上线质量'!D:D)&lt;&gt;0,SUMIF('3.gk_上线质量'!B:B,B177,'3.gk_上线质量'!D:D),"")</f>
        <v/>
      </c>
      <c r="J177" s="44" t="str">
        <f>IF(SUMIFS('3.gk_上线质量'!$F$3:$F$62,'3.gk_上线质量'!$B$3:$B$62,B177)&lt;&gt;0,SUMIFS('3.gk_上线质量'!$F$3:$F$62,'3.gk_上线质量'!$B$3:$B$62,B177),"")</f>
        <v/>
      </c>
      <c r="K177" s="44" t="str">
        <f>IF(SUMIFS('4.gk_艺体质量'!$F$4:$F$53,'4.gk_艺体质量'!$A$4:$A$53,B177)&gt;0,SUMIFS('4.gk_艺体质量'!$F$4:$F$53,'4.gk_艺体质量'!$A$4:$A$53,B177),"")</f>
        <v/>
      </c>
      <c r="L177" s="44" t="str">
        <f>IF(SUMIF('6.gk_年级管理'!A:A,B177,'6.gk_年级管理'!B:B)&gt;0,SUMIF('6.gk_年级管理'!A:A,B177,'6.gk_年级管理'!B:B),"")</f>
        <v/>
      </c>
      <c r="M177" s="46">
        <f t="shared" si="21"/>
        <v>0</v>
      </c>
      <c r="N177" s="46">
        <f t="shared" si="22"/>
        <v>0</v>
      </c>
      <c r="O177" s="46">
        <v>2000</v>
      </c>
      <c r="P177" s="90" t="s">
        <v>262</v>
      </c>
    </row>
    <row r="178" spans="1:16" x14ac:dyDescent="0.15">
      <c r="B178" s="17" t="s">
        <v>55</v>
      </c>
      <c r="C178" s="92">
        <f>SUM(C9:C177)</f>
        <v>153440.00000000003</v>
      </c>
      <c r="D178" s="92">
        <f t="shared" ref="D178:O178" si="23">SUM(D9:D177)</f>
        <v>293591.83140571433</v>
      </c>
      <c r="E178" s="92">
        <f t="shared" si="23"/>
        <v>76319.991304045994</v>
      </c>
      <c r="F178" s="92">
        <f t="shared" si="23"/>
        <v>523351.82270976045</v>
      </c>
      <c r="G178" s="92">
        <f t="shared" si="23"/>
        <v>446640</v>
      </c>
      <c r="H178" s="92">
        <f t="shared" si="23"/>
        <v>390661.12000000017</v>
      </c>
      <c r="I178" s="92">
        <f t="shared" si="23"/>
        <v>311329.12494901806</v>
      </c>
      <c r="J178" s="92">
        <f t="shared" si="23"/>
        <v>207371.79594158797</v>
      </c>
      <c r="K178" s="92">
        <f t="shared" si="23"/>
        <v>130617.38666666664</v>
      </c>
      <c r="L178" s="92">
        <f t="shared" si="23"/>
        <v>11200.264266666678</v>
      </c>
      <c r="M178" s="92">
        <f t="shared" si="23"/>
        <v>1497819.6918239393</v>
      </c>
      <c r="N178" s="103">
        <f t="shared" si="23"/>
        <v>2021171.5145337</v>
      </c>
      <c r="O178" s="103">
        <f t="shared" si="23"/>
        <v>1999198.7917352803</v>
      </c>
    </row>
  </sheetData>
  <sheetProtection formatCells="0" formatColumns="0" formatRows="0" insertColumns="0" insertRows="0" insertHyperlinks="0" deleteColumns="0" deleteRows="0" sort="0" autoFilter="0" pivotTables="0"/>
  <mergeCells count="22">
    <mergeCell ref="O5:O8"/>
    <mergeCell ref="A5:A8"/>
    <mergeCell ref="N5:N8"/>
    <mergeCell ref="C6:C8"/>
    <mergeCell ref="D6:D8"/>
    <mergeCell ref="K6:K8"/>
    <mergeCell ref="A3:P3"/>
    <mergeCell ref="A1:P1"/>
    <mergeCell ref="P5:P8"/>
    <mergeCell ref="E6:E8"/>
    <mergeCell ref="F6:F8"/>
    <mergeCell ref="B5:B8"/>
    <mergeCell ref="L6:L8"/>
    <mergeCell ref="M6:M8"/>
    <mergeCell ref="G6:G8"/>
    <mergeCell ref="A2:P2"/>
    <mergeCell ref="H6:J6"/>
    <mergeCell ref="I7:J7"/>
    <mergeCell ref="H7:H8"/>
    <mergeCell ref="A4:P4"/>
    <mergeCell ref="G5:M5"/>
    <mergeCell ref="C5:F5"/>
  </mergeCells>
  <phoneticPr fontId="2" type="noConversion"/>
  <printOptions horizontalCentered="1"/>
  <pageMargins left="0.15748031496062992" right="0.15748031496062992" top="0.59055118110236227" bottom="0.59055118110236227" header="0.31496062992125984" footer="0.19685039370078741"/>
  <pageSetup paperSize="8" fitToHeight="0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22"/>
  <sheetViews>
    <sheetView topLeftCell="A13" zoomScale="175" zoomScaleNormal="175" workbookViewId="0">
      <selection activeCell="D15" sqref="D15"/>
    </sheetView>
  </sheetViews>
  <sheetFormatPr defaultColWidth="9" defaultRowHeight="13.5" x14ac:dyDescent="0.15"/>
  <cols>
    <col min="1" max="1" width="15.5" style="1" customWidth="1"/>
    <col min="2" max="2" width="7.875" style="1" customWidth="1"/>
    <col min="3" max="3" width="22.75" style="1" customWidth="1"/>
    <col min="4" max="4" width="19.125" style="2" customWidth="1"/>
    <col min="5" max="5" width="54.125" style="5" customWidth="1"/>
  </cols>
  <sheetData>
    <row r="1" spans="1:5" ht="14.25" x14ac:dyDescent="0.15">
      <c r="A1" s="123"/>
      <c r="B1" s="124"/>
      <c r="C1" s="49" t="s">
        <v>0</v>
      </c>
      <c r="D1" s="59" t="s">
        <v>1</v>
      </c>
      <c r="E1" s="55" t="s">
        <v>2</v>
      </c>
    </row>
    <row r="2" spans="1:5" ht="18.75" x14ac:dyDescent="0.15">
      <c r="A2" s="131" t="s">
        <v>3</v>
      </c>
      <c r="B2" s="131"/>
      <c r="C2" s="16" t="s">
        <v>69</v>
      </c>
      <c r="D2" s="60">
        <v>2617000</v>
      </c>
      <c r="E2" s="134" t="s">
        <v>4</v>
      </c>
    </row>
    <row r="3" spans="1:5" ht="18.75" x14ac:dyDescent="0.15">
      <c r="A3" s="131"/>
      <c r="B3" s="131"/>
      <c r="C3" s="16" t="s">
        <v>5</v>
      </c>
      <c r="D3" s="60">
        <v>742000</v>
      </c>
      <c r="E3" s="134"/>
    </row>
    <row r="4" spans="1:5" ht="18.75" x14ac:dyDescent="0.15">
      <c r="A4" s="131"/>
      <c r="B4" s="131"/>
      <c r="C4" s="16" t="s">
        <v>6</v>
      </c>
      <c r="D4" s="60">
        <f>D2-D3</f>
        <v>1875000</v>
      </c>
      <c r="E4" s="134"/>
    </row>
    <row r="5" spans="1:5" ht="13.5" customHeight="1" x14ac:dyDescent="0.15">
      <c r="A5" s="132"/>
      <c r="B5" s="132"/>
      <c r="C5" s="132"/>
      <c r="D5" s="132"/>
      <c r="E5" s="132"/>
    </row>
    <row r="6" spans="1:5" ht="20.100000000000001" customHeight="1" x14ac:dyDescent="0.15">
      <c r="A6" s="131" t="s">
        <v>7</v>
      </c>
      <c r="B6" s="131"/>
      <c r="C6" s="16" t="s">
        <v>66</v>
      </c>
      <c r="D6" s="60">
        <f>D4*0.2</f>
        <v>375000</v>
      </c>
      <c r="E6" s="57" t="s">
        <v>22</v>
      </c>
    </row>
    <row r="7" spans="1:5" ht="50.65" customHeight="1" x14ac:dyDescent="0.15">
      <c r="A7" s="131"/>
      <c r="B7" s="131"/>
      <c r="C7" s="16" t="s">
        <v>24</v>
      </c>
      <c r="D7" s="60">
        <v>11200</v>
      </c>
      <c r="E7" s="61" t="s">
        <v>212</v>
      </c>
    </row>
    <row r="8" spans="1:5" ht="20.100000000000001" customHeight="1" x14ac:dyDescent="0.15">
      <c r="A8" s="131"/>
      <c r="B8" s="131"/>
      <c r="C8" s="16" t="s">
        <v>67</v>
      </c>
      <c r="D8" s="60">
        <f>D4-D6-D7</f>
        <v>1488800</v>
      </c>
      <c r="E8" s="62" t="s">
        <v>91</v>
      </c>
    </row>
    <row r="9" spans="1:5" ht="49.7" customHeight="1" x14ac:dyDescent="0.15">
      <c r="A9" s="131"/>
      <c r="B9" s="131"/>
      <c r="C9" s="58" t="s">
        <v>68</v>
      </c>
      <c r="D9" s="60">
        <v>0</v>
      </c>
      <c r="E9" s="61" t="s">
        <v>213</v>
      </c>
    </row>
    <row r="10" spans="1:5" ht="11.25" customHeight="1" x14ac:dyDescent="0.15">
      <c r="A10" s="12"/>
      <c r="B10" s="12"/>
      <c r="C10" s="12"/>
      <c r="D10" s="51"/>
      <c r="E10" s="52"/>
    </row>
    <row r="11" spans="1:5" ht="20.100000000000001" customHeight="1" x14ac:dyDescent="0.15">
      <c r="A11" s="125" t="s">
        <v>72</v>
      </c>
      <c r="B11" s="125"/>
      <c r="C11" s="56" t="s">
        <v>25</v>
      </c>
      <c r="D11" s="16">
        <f>$D$8*0.3</f>
        <v>446640</v>
      </c>
      <c r="E11" s="57" t="s">
        <v>171</v>
      </c>
    </row>
    <row r="12" spans="1:5" ht="20.100000000000001" customHeight="1" x14ac:dyDescent="0.15">
      <c r="A12" s="125"/>
      <c r="B12" s="125"/>
      <c r="C12" s="56" t="s">
        <v>26</v>
      </c>
      <c r="D12" s="16">
        <f>$D$8*0.7</f>
        <v>1042159.9999999999</v>
      </c>
      <c r="E12" s="57" t="s">
        <v>23</v>
      </c>
    </row>
    <row r="13" spans="1:5" ht="7.35" customHeight="1" x14ac:dyDescent="0.15">
      <c r="A13" s="133"/>
      <c r="B13" s="133"/>
      <c r="C13" s="133"/>
      <c r="D13" s="133"/>
      <c r="E13" s="133"/>
    </row>
    <row r="14" spans="1:5" ht="50.1" customHeight="1" x14ac:dyDescent="0.15">
      <c r="A14" s="125" t="s">
        <v>33</v>
      </c>
      <c r="B14" s="125"/>
      <c r="C14" s="56" t="s">
        <v>27</v>
      </c>
      <c r="D14" s="16">
        <f>(1640000*0.8-11200*1640000/(1640000+235000))*0.7</f>
        <v>911542.61333333328</v>
      </c>
      <c r="E14" s="126" t="s">
        <v>214</v>
      </c>
    </row>
    <row r="15" spans="1:5" ht="50.1" customHeight="1" x14ac:dyDescent="0.15">
      <c r="A15" s="125"/>
      <c r="B15" s="125"/>
      <c r="C15" s="56" t="s">
        <v>70</v>
      </c>
      <c r="D15" s="16">
        <f>(235000*0.8-11200*235000/(1640000+235000))*0.7</f>
        <v>130617.38666666666</v>
      </c>
      <c r="E15" s="127"/>
    </row>
    <row r="16" spans="1:5" ht="5.25" customHeight="1" x14ac:dyDescent="0.15">
      <c r="A16" s="128"/>
      <c r="B16" s="128"/>
      <c r="C16" s="128"/>
      <c r="D16" s="128"/>
      <c r="E16" s="129"/>
    </row>
    <row r="17" spans="1:5" ht="29.1" customHeight="1" x14ac:dyDescent="0.15">
      <c r="A17" s="130" t="s">
        <v>34</v>
      </c>
      <c r="B17" s="130"/>
      <c r="C17" s="53" t="s">
        <v>28</v>
      </c>
      <c r="D17" s="3">
        <f>$D$14*3/7</f>
        <v>390661.12</v>
      </c>
      <c r="E17" s="63" t="s">
        <v>71</v>
      </c>
    </row>
    <row r="18" spans="1:5" ht="31.35" customHeight="1" x14ac:dyDescent="0.15">
      <c r="A18" s="130"/>
      <c r="B18" s="130"/>
      <c r="C18" s="53" t="s">
        <v>29</v>
      </c>
      <c r="D18" s="3">
        <f>$D$14*4/7</f>
        <v>520881.49333333329</v>
      </c>
      <c r="E18" s="63" t="s">
        <v>92</v>
      </c>
    </row>
    <row r="19" spans="1:5" ht="20.100000000000001" customHeight="1" x14ac:dyDescent="0.15">
      <c r="C19" s="6"/>
      <c r="D19" s="3"/>
      <c r="E19" s="64"/>
    </row>
    <row r="20" spans="1:5" ht="20.100000000000001" customHeight="1" x14ac:dyDescent="0.15">
      <c r="A20" s="130" t="s">
        <v>30</v>
      </c>
      <c r="B20" s="130"/>
      <c r="C20" s="54" t="s">
        <v>31</v>
      </c>
      <c r="D20" s="3">
        <f>$D$18*0.6</f>
        <v>312528.89599999995</v>
      </c>
      <c r="E20" s="64" t="s">
        <v>172</v>
      </c>
    </row>
    <row r="21" spans="1:5" ht="20.100000000000001" customHeight="1" x14ac:dyDescent="0.15">
      <c r="A21" s="130"/>
      <c r="B21" s="130"/>
      <c r="C21" s="54" t="s">
        <v>32</v>
      </c>
      <c r="D21" s="3">
        <f>$D$18*0.4</f>
        <v>208352.59733333334</v>
      </c>
      <c r="E21" s="64" t="s">
        <v>93</v>
      </c>
    </row>
    <row r="22" spans="1:5" ht="20.100000000000001" customHeight="1" x14ac:dyDescent="0.15"/>
  </sheetData>
  <sheetProtection formatCells="0" formatColumns="0" formatRows="0" insertColumns="0" insertRows="0" insertHyperlinks="0" deleteColumns="0" deleteRows="0" sort="0" autoFilter="0" pivotTables="0"/>
  <mergeCells count="12">
    <mergeCell ref="A20:B21"/>
    <mergeCell ref="A2:B4"/>
    <mergeCell ref="A6:B9"/>
    <mergeCell ref="A11:B12"/>
    <mergeCell ref="A5:E5"/>
    <mergeCell ref="A13:E13"/>
    <mergeCell ref="E2:E4"/>
    <mergeCell ref="A1:B1"/>
    <mergeCell ref="A14:B15"/>
    <mergeCell ref="E14:E15"/>
    <mergeCell ref="A16:E16"/>
    <mergeCell ref="A17:B18"/>
  </mergeCells>
  <phoneticPr fontId="2" type="noConversion"/>
  <printOptions horizontalCentered="1"/>
  <pageMargins left="0.70866141732283472" right="0.70866141732283472" top="0.31496062992125984" bottom="3.937007874015748E-2" header="0.15748031496062992" footer="7.874015748031496E-2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N37"/>
  <sheetViews>
    <sheetView topLeftCell="A6" zoomScale="115" zoomScaleNormal="115" workbookViewId="0">
      <selection activeCell="O22" sqref="O22"/>
    </sheetView>
  </sheetViews>
  <sheetFormatPr defaultRowHeight="13.5" x14ac:dyDescent="0.15"/>
  <cols>
    <col min="2" max="9" width="9" style="1"/>
  </cols>
  <sheetData>
    <row r="1" spans="1:9" ht="30" customHeight="1" x14ac:dyDescent="0.15">
      <c r="A1" s="7"/>
      <c r="B1" s="6"/>
      <c r="C1" s="4" t="s">
        <v>47</v>
      </c>
      <c r="D1" s="4" t="s">
        <v>42</v>
      </c>
      <c r="E1" s="4" t="s">
        <v>43</v>
      </c>
      <c r="F1" s="4" t="s">
        <v>44</v>
      </c>
      <c r="G1" s="4" t="s">
        <v>45</v>
      </c>
      <c r="H1" s="4" t="s">
        <v>38</v>
      </c>
      <c r="I1" s="4" t="s">
        <v>46</v>
      </c>
    </row>
    <row r="2" spans="1:9" ht="30" customHeight="1" x14ac:dyDescent="0.15">
      <c r="A2" s="130" t="s">
        <v>39</v>
      </c>
      <c r="B2" s="4" t="s">
        <v>40</v>
      </c>
      <c r="C2" s="6">
        <v>433</v>
      </c>
      <c r="D2" s="4">
        <v>103</v>
      </c>
      <c r="E2" s="6">
        <v>73</v>
      </c>
      <c r="F2" s="6">
        <v>90</v>
      </c>
      <c r="G2" s="6">
        <v>48.5</v>
      </c>
      <c r="H2" s="6">
        <v>58.5</v>
      </c>
      <c r="I2" s="6">
        <v>67</v>
      </c>
    </row>
    <row r="3" spans="1:9" ht="30" customHeight="1" x14ac:dyDescent="0.15">
      <c r="A3" s="135"/>
      <c r="B3" s="4" t="s">
        <v>41</v>
      </c>
      <c r="C3" s="6">
        <v>458</v>
      </c>
      <c r="D3" s="6">
        <v>106</v>
      </c>
      <c r="E3" s="6">
        <v>87</v>
      </c>
      <c r="F3" s="6">
        <v>95</v>
      </c>
      <c r="G3" s="6">
        <v>68</v>
      </c>
      <c r="H3" s="6">
        <v>65</v>
      </c>
      <c r="I3" s="6">
        <v>54</v>
      </c>
    </row>
    <row r="4" spans="1:9" ht="30" customHeight="1" x14ac:dyDescent="0.15"/>
    <row r="5" spans="1:9" ht="30" customHeight="1" x14ac:dyDescent="0.15">
      <c r="A5" s="7"/>
      <c r="B5" s="6"/>
      <c r="C5" s="4" t="s">
        <v>47</v>
      </c>
      <c r="D5" s="4" t="s">
        <v>36</v>
      </c>
      <c r="E5" s="4" t="s">
        <v>49</v>
      </c>
      <c r="F5" s="4" t="s">
        <v>37</v>
      </c>
      <c r="G5" s="4" t="s">
        <v>50</v>
      </c>
      <c r="H5" s="4" t="s">
        <v>38</v>
      </c>
      <c r="I5" s="4" t="s">
        <v>51</v>
      </c>
    </row>
    <row r="6" spans="1:9" ht="30" customHeight="1" x14ac:dyDescent="0.15">
      <c r="A6" s="130" t="s">
        <v>48</v>
      </c>
      <c r="B6" s="4" t="s">
        <v>40</v>
      </c>
      <c r="C6" s="6">
        <v>520</v>
      </c>
      <c r="D6" s="6">
        <v>111</v>
      </c>
      <c r="E6" s="6">
        <v>95</v>
      </c>
      <c r="F6" s="6">
        <v>116</v>
      </c>
      <c r="G6" s="6">
        <v>71</v>
      </c>
      <c r="H6" s="6">
        <v>75</v>
      </c>
      <c r="I6" s="6">
        <v>77.5</v>
      </c>
    </row>
    <row r="7" spans="1:9" ht="30" customHeight="1" x14ac:dyDescent="0.15">
      <c r="A7" s="135"/>
      <c r="B7" s="4" t="s">
        <v>52</v>
      </c>
      <c r="C7" s="6">
        <v>527</v>
      </c>
      <c r="D7" s="6">
        <v>115</v>
      </c>
      <c r="E7" s="6">
        <v>112</v>
      </c>
      <c r="F7" s="6">
        <v>121.5</v>
      </c>
      <c r="G7" s="6">
        <v>75</v>
      </c>
      <c r="H7" s="6">
        <v>75.5</v>
      </c>
      <c r="I7" s="6">
        <v>65</v>
      </c>
    </row>
    <row r="9" spans="1:9" x14ac:dyDescent="0.15">
      <c r="A9" t="s">
        <v>58</v>
      </c>
    </row>
    <row r="37" spans="14:14" x14ac:dyDescent="0.15">
      <c r="N37" s="9" t="s">
        <v>215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A3"/>
    <mergeCell ref="A6:A7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M77"/>
  <sheetViews>
    <sheetView zoomScale="130" zoomScaleNormal="130" workbookViewId="0">
      <pane xSplit="2" ySplit="3" topLeftCell="C16" activePane="bottomRight" state="frozen"/>
      <selection pane="topRight"/>
      <selection pane="bottomLeft"/>
      <selection pane="bottomRight" activeCell="N30" sqref="N30"/>
    </sheetView>
  </sheetViews>
  <sheetFormatPr defaultColWidth="9" defaultRowHeight="13.5" x14ac:dyDescent="0.15"/>
  <cols>
    <col min="1" max="1" width="5.625" style="9" customWidth="1"/>
    <col min="2" max="2" width="11.75" style="12" customWidth="1"/>
    <col min="3" max="4" width="9" style="12" customWidth="1"/>
    <col min="5" max="5" width="12" style="12" customWidth="1"/>
    <col min="6" max="7" width="9" style="12" customWidth="1"/>
    <col min="8" max="8" width="10.625" style="9" customWidth="1"/>
    <col min="9" max="10" width="9" style="12" customWidth="1"/>
    <col min="11" max="11" width="10.875" style="9" customWidth="1"/>
    <col min="12" max="12" width="10.25" style="9" customWidth="1"/>
    <col min="13" max="13" width="10.75" style="9" customWidth="1"/>
    <col min="14" max="14" width="13" style="9" customWidth="1"/>
    <col min="15" max="16384" width="9" style="9"/>
  </cols>
  <sheetData>
    <row r="1" spans="1:13" s="12" customFormat="1" ht="18.75" customHeight="1" x14ac:dyDescent="0.15">
      <c r="A1" s="139" t="s">
        <v>8</v>
      </c>
      <c r="B1" s="142" t="s">
        <v>9</v>
      </c>
      <c r="C1" s="139" t="s">
        <v>112</v>
      </c>
      <c r="D1" s="148"/>
      <c r="E1" s="149"/>
      <c r="F1" s="139" t="s">
        <v>113</v>
      </c>
      <c r="G1" s="148"/>
      <c r="H1" s="149"/>
      <c r="I1" s="139" t="s">
        <v>114</v>
      </c>
      <c r="J1" s="148"/>
      <c r="K1" s="149"/>
      <c r="L1" s="145" t="s">
        <v>35</v>
      </c>
      <c r="M1" s="145" t="s">
        <v>10</v>
      </c>
    </row>
    <row r="2" spans="1:13" s="12" customFormat="1" ht="14.25" x14ac:dyDescent="0.15">
      <c r="A2" s="140"/>
      <c r="B2" s="143"/>
      <c r="C2" s="140" t="s">
        <v>63</v>
      </c>
      <c r="D2" s="137" t="s">
        <v>64</v>
      </c>
      <c r="E2" s="18" t="s">
        <v>65</v>
      </c>
      <c r="F2" s="140" t="s">
        <v>63</v>
      </c>
      <c r="G2" s="137" t="s">
        <v>64</v>
      </c>
      <c r="H2" s="18" t="s">
        <v>65</v>
      </c>
      <c r="I2" s="140" t="s">
        <v>63</v>
      </c>
      <c r="J2" s="137" t="s">
        <v>64</v>
      </c>
      <c r="K2" s="18" t="s">
        <v>65</v>
      </c>
      <c r="L2" s="146"/>
      <c r="M2" s="146"/>
    </row>
    <row r="3" spans="1:13" s="12" customFormat="1" ht="18.75" customHeight="1" x14ac:dyDescent="0.15">
      <c r="A3" s="141"/>
      <c r="B3" s="144"/>
      <c r="C3" s="141"/>
      <c r="D3" s="138"/>
      <c r="E3" s="94">
        <f>(gk_质量奖分配!$D$11-$L$77)*0.2/SUM($C$4:$D$76)</f>
        <v>89.02057613168725</v>
      </c>
      <c r="F3" s="141"/>
      <c r="G3" s="138"/>
      <c r="H3" s="95">
        <f>(gk_质量奖分配!$D$11-$L$77)*0.3/SUM($F$4:$G$76)</f>
        <v>128.76190476190476</v>
      </c>
      <c r="I3" s="141"/>
      <c r="J3" s="138"/>
      <c r="K3" s="95">
        <f>(gk_质量奖分配!$D$11-$L$77)*0.5/SUM($I$4:$J$76)</f>
        <v>209.6124031007752</v>
      </c>
      <c r="L3" s="147"/>
      <c r="M3" s="147"/>
    </row>
    <row r="4" spans="1:13" ht="18" x14ac:dyDescent="0.15">
      <c r="A4" s="36">
        <v>1</v>
      </c>
      <c r="B4" s="35" t="s">
        <v>142</v>
      </c>
      <c r="C4" s="93">
        <v>12</v>
      </c>
      <c r="D4" s="14">
        <v>12</v>
      </c>
      <c r="E4" s="96">
        <f>$E$3*SUM(C4:D4)</f>
        <v>2136.4938271604942</v>
      </c>
      <c r="F4" s="96">
        <v>14</v>
      </c>
      <c r="G4" s="96">
        <v>14</v>
      </c>
      <c r="H4" s="96">
        <f>$H$3*SUM(F4:G4)</f>
        <v>3605.333333333333</v>
      </c>
      <c r="I4" s="96">
        <v>14</v>
      </c>
      <c r="J4" s="96">
        <v>14</v>
      </c>
      <c r="K4" s="96">
        <f>$K$3*SUM(I4:J4)</f>
        <v>5869.1472868217052</v>
      </c>
      <c r="L4" s="96"/>
      <c r="M4" s="97">
        <f>E4+H4+K4+L4</f>
        <v>11610.974447315533</v>
      </c>
    </row>
    <row r="5" spans="1:13" ht="18" x14ac:dyDescent="0.15">
      <c r="A5" s="36">
        <v>2</v>
      </c>
      <c r="B5" s="36" t="s">
        <v>137</v>
      </c>
      <c r="C5" s="93">
        <v>12</v>
      </c>
      <c r="D5" s="14">
        <v>12</v>
      </c>
      <c r="E5" s="96">
        <f>$E$3*SUM(C5:D5)</f>
        <v>2136.4938271604942</v>
      </c>
      <c r="F5" s="96">
        <v>14</v>
      </c>
      <c r="G5" s="96">
        <v>14</v>
      </c>
      <c r="H5" s="96">
        <f>$H$3*SUM(F5:G5)</f>
        <v>3605.333333333333</v>
      </c>
      <c r="I5" s="96">
        <v>14</v>
      </c>
      <c r="J5" s="96">
        <v>14</v>
      </c>
      <c r="K5" s="96">
        <f>$K$3*SUM(I5:J5)</f>
        <v>5869.1472868217052</v>
      </c>
      <c r="L5" s="96"/>
      <c r="M5" s="97">
        <f t="shared" ref="M5:M68" si="0">E5+H5+K5+L5</f>
        <v>11610.974447315533</v>
      </c>
    </row>
    <row r="6" spans="1:13" ht="18" x14ac:dyDescent="0.15">
      <c r="A6" s="36">
        <v>3</v>
      </c>
      <c r="B6" s="35" t="s">
        <v>148</v>
      </c>
      <c r="C6" s="93">
        <v>12</v>
      </c>
      <c r="D6" s="14">
        <v>12</v>
      </c>
      <c r="E6" s="96">
        <f t="shared" ref="E6:E69" si="1">$E$3*SUM(C6:D6)</f>
        <v>2136.4938271604942</v>
      </c>
      <c r="F6" s="96">
        <v>14</v>
      </c>
      <c r="G6" s="96">
        <v>7</v>
      </c>
      <c r="H6" s="96">
        <f t="shared" ref="H6:H69" si="2">$H$3*SUM(F6:G6)</f>
        <v>2704</v>
      </c>
      <c r="I6" s="96">
        <v>7</v>
      </c>
      <c r="J6" s="96">
        <v>7</v>
      </c>
      <c r="K6" s="96">
        <f t="shared" ref="K6:K69" si="3">$K$3*SUM(I6:J6)</f>
        <v>2934.5736434108526</v>
      </c>
      <c r="L6" s="96">
        <v>1000</v>
      </c>
      <c r="M6" s="97">
        <f t="shared" si="0"/>
        <v>8775.0674705713463</v>
      </c>
    </row>
    <row r="7" spans="1:13" ht="18" x14ac:dyDescent="0.15">
      <c r="A7" s="36">
        <v>4</v>
      </c>
      <c r="B7" s="35" t="s">
        <v>216</v>
      </c>
      <c r="C7" s="93">
        <v>12</v>
      </c>
      <c r="D7" s="14">
        <v>12</v>
      </c>
      <c r="E7" s="96">
        <f t="shared" si="1"/>
        <v>2136.4938271604942</v>
      </c>
      <c r="F7" s="96"/>
      <c r="G7" s="96"/>
      <c r="H7" s="96">
        <f t="shared" si="2"/>
        <v>0</v>
      </c>
      <c r="I7" s="96"/>
      <c r="J7" s="96"/>
      <c r="K7" s="96">
        <f t="shared" si="3"/>
        <v>0</v>
      </c>
      <c r="L7" s="96"/>
      <c r="M7" s="97">
        <f t="shared" si="0"/>
        <v>2136.4938271604942</v>
      </c>
    </row>
    <row r="8" spans="1:13" ht="18" x14ac:dyDescent="0.15">
      <c r="A8" s="36">
        <v>5</v>
      </c>
      <c r="B8" s="35" t="s">
        <v>140</v>
      </c>
      <c r="C8" s="93">
        <v>12</v>
      </c>
      <c r="D8" s="14">
        <v>12</v>
      </c>
      <c r="E8" s="96">
        <f t="shared" si="1"/>
        <v>2136.4938271604942</v>
      </c>
      <c r="F8" s="96">
        <v>14</v>
      </c>
      <c r="G8" s="96">
        <v>14</v>
      </c>
      <c r="H8" s="96">
        <f t="shared" si="2"/>
        <v>3605.333333333333</v>
      </c>
      <c r="I8" s="96">
        <v>14</v>
      </c>
      <c r="J8" s="96">
        <v>14</v>
      </c>
      <c r="K8" s="96">
        <f t="shared" si="3"/>
        <v>5869.1472868217052</v>
      </c>
      <c r="L8" s="96">
        <v>1000</v>
      </c>
      <c r="M8" s="97">
        <f t="shared" si="0"/>
        <v>12610.974447315533</v>
      </c>
    </row>
    <row r="9" spans="1:13" ht="18" x14ac:dyDescent="0.15">
      <c r="A9" s="36">
        <v>6</v>
      </c>
      <c r="B9" s="35" t="s">
        <v>178</v>
      </c>
      <c r="C9" s="93"/>
      <c r="D9" s="14"/>
      <c r="E9" s="96">
        <f t="shared" si="1"/>
        <v>0</v>
      </c>
      <c r="F9" s="96"/>
      <c r="G9" s="96"/>
      <c r="H9" s="96">
        <f t="shared" si="2"/>
        <v>0</v>
      </c>
      <c r="I9" s="96">
        <v>14</v>
      </c>
      <c r="J9" s="96">
        <v>14</v>
      </c>
      <c r="K9" s="96">
        <f t="shared" si="3"/>
        <v>5869.1472868217052</v>
      </c>
      <c r="L9" s="96"/>
      <c r="M9" s="97">
        <f t="shared" si="0"/>
        <v>5869.1472868217052</v>
      </c>
    </row>
    <row r="10" spans="1:13" ht="18" x14ac:dyDescent="0.15">
      <c r="A10" s="36">
        <v>7</v>
      </c>
      <c r="B10" s="35" t="s">
        <v>197</v>
      </c>
      <c r="C10" s="93"/>
      <c r="D10" s="14"/>
      <c r="E10" s="96">
        <f t="shared" si="1"/>
        <v>0</v>
      </c>
      <c r="F10" s="96">
        <v>14</v>
      </c>
      <c r="G10" s="96">
        <v>14</v>
      </c>
      <c r="H10" s="96">
        <f t="shared" si="2"/>
        <v>3605.333333333333</v>
      </c>
      <c r="I10" s="96">
        <v>7</v>
      </c>
      <c r="J10" s="96">
        <v>7</v>
      </c>
      <c r="K10" s="96">
        <f t="shared" si="3"/>
        <v>2934.5736434108526</v>
      </c>
      <c r="L10" s="96"/>
      <c r="M10" s="97">
        <f t="shared" si="0"/>
        <v>6539.9069767441852</v>
      </c>
    </row>
    <row r="11" spans="1:13" ht="18" x14ac:dyDescent="0.15">
      <c r="A11" s="36">
        <v>8</v>
      </c>
      <c r="B11" s="35" t="s">
        <v>14</v>
      </c>
      <c r="C11" s="93">
        <v>12</v>
      </c>
      <c r="D11" s="14">
        <v>12</v>
      </c>
      <c r="E11" s="96">
        <f t="shared" si="1"/>
        <v>2136.4938271604942</v>
      </c>
      <c r="F11" s="96">
        <v>14</v>
      </c>
      <c r="G11" s="96">
        <v>14</v>
      </c>
      <c r="H11" s="96">
        <f t="shared" si="2"/>
        <v>3605.333333333333</v>
      </c>
      <c r="I11" s="96">
        <v>14</v>
      </c>
      <c r="J11" s="96">
        <v>14</v>
      </c>
      <c r="K11" s="96">
        <f t="shared" si="3"/>
        <v>5869.1472868217052</v>
      </c>
      <c r="L11" s="96"/>
      <c r="M11" s="97">
        <f t="shared" si="0"/>
        <v>11610.974447315533</v>
      </c>
    </row>
    <row r="12" spans="1:13" ht="18" x14ac:dyDescent="0.15">
      <c r="A12" s="36">
        <v>9</v>
      </c>
      <c r="B12" s="35" t="s">
        <v>179</v>
      </c>
      <c r="C12" s="93"/>
      <c r="D12" s="14"/>
      <c r="E12" s="96">
        <f t="shared" si="1"/>
        <v>0</v>
      </c>
      <c r="F12" s="96"/>
      <c r="G12" s="96">
        <v>7</v>
      </c>
      <c r="H12" s="96">
        <f t="shared" si="2"/>
        <v>901.33333333333326</v>
      </c>
      <c r="I12" s="96"/>
      <c r="J12" s="96"/>
      <c r="K12" s="96">
        <f t="shared" si="3"/>
        <v>0</v>
      </c>
      <c r="L12" s="96"/>
      <c r="M12" s="97">
        <f t="shared" si="0"/>
        <v>901.33333333333326</v>
      </c>
    </row>
    <row r="13" spans="1:13" ht="18" x14ac:dyDescent="0.15">
      <c r="A13" s="36">
        <v>10</v>
      </c>
      <c r="B13" s="35" t="s">
        <v>144</v>
      </c>
      <c r="C13" s="93">
        <v>14</v>
      </c>
      <c r="D13" s="14">
        <v>14</v>
      </c>
      <c r="E13" s="96">
        <f t="shared" si="1"/>
        <v>2492.5761316872431</v>
      </c>
      <c r="F13" s="96">
        <v>16</v>
      </c>
      <c r="G13" s="96">
        <v>16</v>
      </c>
      <c r="H13" s="96">
        <f t="shared" si="2"/>
        <v>4120.3809523809523</v>
      </c>
      <c r="I13" s="96">
        <v>16</v>
      </c>
      <c r="J13" s="96">
        <v>16</v>
      </c>
      <c r="K13" s="96">
        <f t="shared" si="3"/>
        <v>6707.5968992248063</v>
      </c>
      <c r="L13" s="96">
        <v>1000</v>
      </c>
      <c r="M13" s="97">
        <f t="shared" si="0"/>
        <v>14320.553983293001</v>
      </c>
    </row>
    <row r="14" spans="1:13" ht="18" x14ac:dyDescent="0.15">
      <c r="A14" s="36">
        <v>11</v>
      </c>
      <c r="B14" s="35" t="s">
        <v>217</v>
      </c>
      <c r="C14" s="93">
        <v>14</v>
      </c>
      <c r="D14" s="14">
        <v>7</v>
      </c>
      <c r="E14" s="96">
        <f t="shared" si="1"/>
        <v>1869.4320987654323</v>
      </c>
      <c r="F14" s="96"/>
      <c r="G14" s="96"/>
      <c r="H14" s="96">
        <f t="shared" si="2"/>
        <v>0</v>
      </c>
      <c r="I14" s="96"/>
      <c r="J14" s="96"/>
      <c r="K14" s="96">
        <f t="shared" si="3"/>
        <v>0</v>
      </c>
      <c r="L14" s="96"/>
      <c r="M14" s="97">
        <f t="shared" si="0"/>
        <v>1869.4320987654323</v>
      </c>
    </row>
    <row r="15" spans="1:13" ht="18" x14ac:dyDescent="0.15">
      <c r="A15" s="36">
        <v>12</v>
      </c>
      <c r="B15" s="35" t="s">
        <v>133</v>
      </c>
      <c r="C15" s="93">
        <v>14</v>
      </c>
      <c r="D15" s="14">
        <v>14</v>
      </c>
      <c r="E15" s="96">
        <f t="shared" si="1"/>
        <v>2492.5761316872431</v>
      </c>
      <c r="F15" s="96">
        <v>16</v>
      </c>
      <c r="G15" s="96">
        <v>16</v>
      </c>
      <c r="H15" s="96">
        <f t="shared" si="2"/>
        <v>4120.3809523809523</v>
      </c>
      <c r="I15" s="96">
        <v>16</v>
      </c>
      <c r="J15" s="96">
        <v>16</v>
      </c>
      <c r="K15" s="96">
        <f t="shared" si="3"/>
        <v>6707.5968992248063</v>
      </c>
      <c r="L15" s="96">
        <v>1000</v>
      </c>
      <c r="M15" s="97">
        <f t="shared" si="0"/>
        <v>14320.553983293001</v>
      </c>
    </row>
    <row r="16" spans="1:13" ht="18" x14ac:dyDescent="0.15">
      <c r="A16" s="36">
        <v>13</v>
      </c>
      <c r="B16" s="35" t="s">
        <v>218</v>
      </c>
      <c r="C16" s="93">
        <v>7</v>
      </c>
      <c r="D16" s="14">
        <v>10.5</v>
      </c>
      <c r="E16" s="96">
        <f t="shared" si="1"/>
        <v>1557.8600823045269</v>
      </c>
      <c r="F16" s="96"/>
      <c r="G16" s="96"/>
      <c r="H16" s="96">
        <f t="shared" si="2"/>
        <v>0</v>
      </c>
      <c r="I16" s="96"/>
      <c r="J16" s="96"/>
      <c r="K16" s="96">
        <f t="shared" si="3"/>
        <v>0</v>
      </c>
      <c r="L16" s="96"/>
      <c r="M16" s="97">
        <f t="shared" si="0"/>
        <v>1557.8600823045269</v>
      </c>
    </row>
    <row r="17" spans="1:13" ht="18" x14ac:dyDescent="0.15">
      <c r="A17" s="36">
        <v>14</v>
      </c>
      <c r="B17" s="35" t="s">
        <v>127</v>
      </c>
      <c r="C17" s="93">
        <v>14</v>
      </c>
      <c r="D17" s="14">
        <v>14</v>
      </c>
      <c r="E17" s="96">
        <f t="shared" si="1"/>
        <v>2492.5761316872431</v>
      </c>
      <c r="F17" s="96">
        <v>16</v>
      </c>
      <c r="G17" s="96">
        <v>16</v>
      </c>
      <c r="H17" s="96">
        <f t="shared" si="2"/>
        <v>4120.3809523809523</v>
      </c>
      <c r="I17" s="96">
        <v>16</v>
      </c>
      <c r="J17" s="96">
        <v>16</v>
      </c>
      <c r="K17" s="96">
        <f t="shared" si="3"/>
        <v>6707.5968992248063</v>
      </c>
      <c r="L17" s="96">
        <v>2000</v>
      </c>
      <c r="M17" s="97">
        <f t="shared" si="0"/>
        <v>15320.553983293001</v>
      </c>
    </row>
    <row r="18" spans="1:13" ht="18" x14ac:dyDescent="0.15">
      <c r="A18" s="36">
        <v>15</v>
      </c>
      <c r="B18" s="35" t="s">
        <v>16</v>
      </c>
      <c r="C18" s="93">
        <v>7</v>
      </c>
      <c r="D18" s="14">
        <v>7</v>
      </c>
      <c r="E18" s="96">
        <f t="shared" si="1"/>
        <v>1246.2880658436216</v>
      </c>
      <c r="F18" s="96">
        <v>8</v>
      </c>
      <c r="G18" s="96"/>
      <c r="H18" s="96">
        <f t="shared" si="2"/>
        <v>1030.0952380952381</v>
      </c>
      <c r="I18" s="96"/>
      <c r="J18" s="96"/>
      <c r="K18" s="96">
        <f t="shared" si="3"/>
        <v>0</v>
      </c>
      <c r="L18" s="96"/>
      <c r="M18" s="97">
        <f t="shared" si="0"/>
        <v>2276.3833039388596</v>
      </c>
    </row>
    <row r="19" spans="1:13" ht="18" x14ac:dyDescent="0.15">
      <c r="A19" s="36">
        <v>16</v>
      </c>
      <c r="B19" s="35" t="s">
        <v>141</v>
      </c>
      <c r="C19" s="93">
        <v>7</v>
      </c>
      <c r="D19" s="14">
        <v>10.5</v>
      </c>
      <c r="E19" s="96">
        <f t="shared" si="1"/>
        <v>1557.8600823045269</v>
      </c>
      <c r="F19" s="96">
        <v>16</v>
      </c>
      <c r="G19" s="96">
        <v>16</v>
      </c>
      <c r="H19" s="96">
        <f t="shared" si="2"/>
        <v>4120.3809523809523</v>
      </c>
      <c r="I19" s="96"/>
      <c r="J19" s="96"/>
      <c r="K19" s="96">
        <f t="shared" si="3"/>
        <v>0</v>
      </c>
      <c r="L19" s="96"/>
      <c r="M19" s="97">
        <f t="shared" si="0"/>
        <v>5678.2410346854795</v>
      </c>
    </row>
    <row r="20" spans="1:13" ht="18" x14ac:dyDescent="0.15">
      <c r="A20" s="36">
        <v>17</v>
      </c>
      <c r="B20" s="35" t="s">
        <v>129</v>
      </c>
      <c r="C20" s="93">
        <v>7</v>
      </c>
      <c r="D20" s="14">
        <v>7</v>
      </c>
      <c r="E20" s="96">
        <f t="shared" si="1"/>
        <v>1246.2880658436216</v>
      </c>
      <c r="F20" s="96">
        <v>8</v>
      </c>
      <c r="G20" s="96">
        <v>16</v>
      </c>
      <c r="H20" s="96">
        <f t="shared" si="2"/>
        <v>3090.2857142857142</v>
      </c>
      <c r="I20" s="96">
        <v>16</v>
      </c>
      <c r="J20" s="96">
        <v>16</v>
      </c>
      <c r="K20" s="96">
        <f t="shared" si="3"/>
        <v>6707.5968992248063</v>
      </c>
      <c r="L20" s="96"/>
      <c r="M20" s="97">
        <f t="shared" si="0"/>
        <v>11044.170679354142</v>
      </c>
    </row>
    <row r="21" spans="1:13" ht="18" x14ac:dyDescent="0.15">
      <c r="A21" s="36">
        <v>18</v>
      </c>
      <c r="B21" s="35" t="s">
        <v>100</v>
      </c>
      <c r="C21" s="93"/>
      <c r="D21" s="14"/>
      <c r="E21" s="96">
        <f t="shared" si="1"/>
        <v>0</v>
      </c>
      <c r="F21" s="96"/>
      <c r="G21" s="96"/>
      <c r="H21" s="96">
        <f t="shared" si="2"/>
        <v>0</v>
      </c>
      <c r="I21" s="96">
        <v>16</v>
      </c>
      <c r="J21" s="96">
        <v>16</v>
      </c>
      <c r="K21" s="96">
        <f t="shared" si="3"/>
        <v>6707.5968992248063</v>
      </c>
      <c r="L21" s="96"/>
      <c r="M21" s="97">
        <f t="shared" si="0"/>
        <v>6707.5968992248063</v>
      </c>
    </row>
    <row r="22" spans="1:13" ht="18" x14ac:dyDescent="0.15">
      <c r="A22" s="36">
        <v>19</v>
      </c>
      <c r="B22" s="35" t="s">
        <v>219</v>
      </c>
      <c r="C22" s="93"/>
      <c r="D22" s="14"/>
      <c r="E22" s="96">
        <f t="shared" si="1"/>
        <v>0</v>
      </c>
      <c r="F22" s="96"/>
      <c r="G22" s="96"/>
      <c r="H22" s="96">
        <f t="shared" si="2"/>
        <v>0</v>
      </c>
      <c r="I22" s="96">
        <v>16</v>
      </c>
      <c r="J22" s="96">
        <v>16</v>
      </c>
      <c r="K22" s="96">
        <f t="shared" si="3"/>
        <v>6707.5968992248063</v>
      </c>
      <c r="L22" s="96"/>
      <c r="M22" s="97">
        <f t="shared" si="0"/>
        <v>6707.5968992248063</v>
      </c>
    </row>
    <row r="23" spans="1:13" ht="18" x14ac:dyDescent="0.15">
      <c r="A23" s="36">
        <v>20</v>
      </c>
      <c r="B23" s="35" t="s">
        <v>201</v>
      </c>
      <c r="C23" s="93"/>
      <c r="D23" s="14"/>
      <c r="E23" s="96">
        <f t="shared" si="1"/>
        <v>0</v>
      </c>
      <c r="F23" s="96">
        <v>8</v>
      </c>
      <c r="G23" s="96">
        <v>8</v>
      </c>
      <c r="H23" s="96">
        <f t="shared" si="2"/>
        <v>2060.1904761904761</v>
      </c>
      <c r="I23" s="96"/>
      <c r="J23" s="96"/>
      <c r="K23" s="96">
        <f t="shared" si="3"/>
        <v>0</v>
      </c>
      <c r="L23" s="96"/>
      <c r="M23" s="97">
        <f t="shared" si="0"/>
        <v>2060.1904761904761</v>
      </c>
    </row>
    <row r="24" spans="1:13" ht="18" x14ac:dyDescent="0.15">
      <c r="A24" s="36">
        <v>21</v>
      </c>
      <c r="B24" s="35" t="s">
        <v>202</v>
      </c>
      <c r="C24" s="93"/>
      <c r="D24" s="14"/>
      <c r="E24" s="96">
        <f t="shared" si="1"/>
        <v>0</v>
      </c>
      <c r="F24" s="96">
        <v>8</v>
      </c>
      <c r="G24" s="96">
        <v>8</v>
      </c>
      <c r="H24" s="96">
        <f t="shared" si="2"/>
        <v>2060.1904761904761</v>
      </c>
      <c r="I24" s="96"/>
      <c r="J24" s="96"/>
      <c r="K24" s="96">
        <f t="shared" si="3"/>
        <v>0</v>
      </c>
      <c r="L24" s="96"/>
      <c r="M24" s="97">
        <f t="shared" si="0"/>
        <v>2060.1904761904761</v>
      </c>
    </row>
    <row r="25" spans="1:13" ht="18" x14ac:dyDescent="0.15">
      <c r="A25" s="36">
        <v>22</v>
      </c>
      <c r="B25" s="35" t="s">
        <v>139</v>
      </c>
      <c r="C25" s="93">
        <v>12</v>
      </c>
      <c r="D25" s="14">
        <v>12</v>
      </c>
      <c r="E25" s="96">
        <f t="shared" si="1"/>
        <v>2136.4938271604942</v>
      </c>
      <c r="F25" s="96">
        <v>14</v>
      </c>
      <c r="G25" s="96">
        <v>14</v>
      </c>
      <c r="H25" s="96">
        <f t="shared" si="2"/>
        <v>3605.333333333333</v>
      </c>
      <c r="I25" s="96"/>
      <c r="J25" s="96"/>
      <c r="K25" s="96">
        <f t="shared" si="3"/>
        <v>0</v>
      </c>
      <c r="L25" s="96"/>
      <c r="M25" s="97">
        <f t="shared" si="0"/>
        <v>5741.8271604938273</v>
      </c>
    </row>
    <row r="26" spans="1:13" ht="18" x14ac:dyDescent="0.15">
      <c r="A26" s="36">
        <v>23</v>
      </c>
      <c r="B26" s="35" t="s">
        <v>15</v>
      </c>
      <c r="C26" s="93">
        <v>12</v>
      </c>
      <c r="D26" s="14">
        <v>12</v>
      </c>
      <c r="E26" s="96">
        <f t="shared" si="1"/>
        <v>2136.4938271604942</v>
      </c>
      <c r="F26" s="96">
        <v>14</v>
      </c>
      <c r="G26" s="96">
        <v>14</v>
      </c>
      <c r="H26" s="96">
        <f t="shared" si="2"/>
        <v>3605.333333333333</v>
      </c>
      <c r="I26" s="96">
        <v>16</v>
      </c>
      <c r="J26" s="96">
        <v>16</v>
      </c>
      <c r="K26" s="96">
        <f t="shared" si="3"/>
        <v>6707.5968992248063</v>
      </c>
      <c r="L26" s="96">
        <v>1000</v>
      </c>
      <c r="M26" s="97">
        <f t="shared" si="0"/>
        <v>13449.424059718633</v>
      </c>
    </row>
    <row r="27" spans="1:13" ht="18" x14ac:dyDescent="0.15">
      <c r="A27" s="36">
        <v>24</v>
      </c>
      <c r="B27" s="35" t="s">
        <v>198</v>
      </c>
      <c r="C27" s="93"/>
      <c r="D27" s="14"/>
      <c r="E27" s="96">
        <f t="shared" si="1"/>
        <v>0</v>
      </c>
      <c r="F27" s="96">
        <v>14</v>
      </c>
      <c r="G27" s="96">
        <v>14</v>
      </c>
      <c r="H27" s="96">
        <f t="shared" si="2"/>
        <v>3605.333333333333</v>
      </c>
      <c r="I27" s="96">
        <v>16</v>
      </c>
      <c r="J27" s="96">
        <v>16</v>
      </c>
      <c r="K27" s="96">
        <f t="shared" si="3"/>
        <v>6707.5968992248063</v>
      </c>
      <c r="L27" s="96"/>
      <c r="M27" s="97">
        <f t="shared" si="0"/>
        <v>10312.930232558139</v>
      </c>
    </row>
    <row r="28" spans="1:13" ht="18" x14ac:dyDescent="0.15">
      <c r="A28" s="36">
        <v>25</v>
      </c>
      <c r="B28" s="36" t="s">
        <v>124</v>
      </c>
      <c r="C28" s="93">
        <v>12</v>
      </c>
      <c r="D28" s="14">
        <v>12</v>
      </c>
      <c r="E28" s="96">
        <f t="shared" si="1"/>
        <v>2136.4938271604942</v>
      </c>
      <c r="F28" s="96"/>
      <c r="G28" s="96">
        <v>7</v>
      </c>
      <c r="H28" s="96">
        <f t="shared" si="2"/>
        <v>901.33333333333326</v>
      </c>
      <c r="I28" s="96"/>
      <c r="J28" s="96"/>
      <c r="K28" s="96">
        <f t="shared" si="3"/>
        <v>0</v>
      </c>
      <c r="L28" s="96"/>
      <c r="M28" s="97">
        <f t="shared" si="0"/>
        <v>3037.8271604938273</v>
      </c>
    </row>
    <row r="29" spans="1:13" ht="18" x14ac:dyDescent="0.15">
      <c r="A29" s="36">
        <v>26</v>
      </c>
      <c r="B29" s="35" t="s">
        <v>126</v>
      </c>
      <c r="C29" s="93">
        <v>12</v>
      </c>
      <c r="D29" s="14">
        <v>12</v>
      </c>
      <c r="E29" s="96">
        <f t="shared" si="1"/>
        <v>2136.4938271604942</v>
      </c>
      <c r="F29" s="96">
        <v>14</v>
      </c>
      <c r="G29" s="96">
        <v>14</v>
      </c>
      <c r="H29" s="96">
        <f t="shared" si="2"/>
        <v>3605.333333333333</v>
      </c>
      <c r="I29" s="96">
        <v>16</v>
      </c>
      <c r="J29" s="96">
        <v>16</v>
      </c>
      <c r="K29" s="96">
        <f t="shared" si="3"/>
        <v>6707.5968992248063</v>
      </c>
      <c r="L29" s="96">
        <v>1000</v>
      </c>
      <c r="M29" s="97">
        <f t="shared" si="0"/>
        <v>13449.424059718633</v>
      </c>
    </row>
    <row r="30" spans="1:13" ht="18" x14ac:dyDescent="0.15">
      <c r="A30" s="36">
        <v>27</v>
      </c>
      <c r="B30" s="37" t="s">
        <v>203</v>
      </c>
      <c r="C30" s="93"/>
      <c r="D30" s="14"/>
      <c r="E30" s="96">
        <f t="shared" si="1"/>
        <v>0</v>
      </c>
      <c r="F30" s="96"/>
      <c r="G30" s="96">
        <v>7</v>
      </c>
      <c r="H30" s="96">
        <f t="shared" si="2"/>
        <v>901.33333333333326</v>
      </c>
      <c r="I30" s="96"/>
      <c r="J30" s="96"/>
      <c r="K30" s="96">
        <f t="shared" si="3"/>
        <v>0</v>
      </c>
      <c r="L30" s="96"/>
      <c r="M30" s="97">
        <f t="shared" si="0"/>
        <v>901.33333333333326</v>
      </c>
    </row>
    <row r="31" spans="1:13" ht="18" x14ac:dyDescent="0.15">
      <c r="A31" s="36">
        <v>28</v>
      </c>
      <c r="B31" s="35" t="s">
        <v>220</v>
      </c>
      <c r="C31" s="93">
        <v>12</v>
      </c>
      <c r="D31" s="14">
        <v>12</v>
      </c>
      <c r="E31" s="96">
        <f t="shared" si="1"/>
        <v>2136.4938271604942</v>
      </c>
      <c r="F31" s="96"/>
      <c r="G31" s="96"/>
      <c r="H31" s="96">
        <f t="shared" si="2"/>
        <v>0</v>
      </c>
      <c r="I31" s="96"/>
      <c r="J31" s="96"/>
      <c r="K31" s="96">
        <f t="shared" si="3"/>
        <v>0</v>
      </c>
      <c r="L31" s="96"/>
      <c r="M31" s="97">
        <f t="shared" si="0"/>
        <v>2136.4938271604942</v>
      </c>
    </row>
    <row r="32" spans="1:13" ht="18" x14ac:dyDescent="0.15">
      <c r="A32" s="36">
        <v>29</v>
      </c>
      <c r="B32" s="35" t="s">
        <v>20</v>
      </c>
      <c r="C32" s="93">
        <v>12</v>
      </c>
      <c r="D32" s="14">
        <v>12</v>
      </c>
      <c r="E32" s="96">
        <f t="shared" si="1"/>
        <v>2136.4938271604942</v>
      </c>
      <c r="F32" s="96">
        <v>14</v>
      </c>
      <c r="G32" s="96">
        <v>14</v>
      </c>
      <c r="H32" s="96">
        <f t="shared" si="2"/>
        <v>3605.333333333333</v>
      </c>
      <c r="I32" s="96">
        <v>16</v>
      </c>
      <c r="J32" s="96">
        <v>16</v>
      </c>
      <c r="K32" s="96">
        <f t="shared" si="3"/>
        <v>6707.5968992248063</v>
      </c>
      <c r="L32" s="96"/>
      <c r="M32" s="97">
        <f t="shared" si="0"/>
        <v>12449.424059718633</v>
      </c>
    </row>
    <row r="33" spans="1:13" ht="18" x14ac:dyDescent="0.15">
      <c r="A33" s="36">
        <v>30</v>
      </c>
      <c r="B33" s="35" t="s">
        <v>156</v>
      </c>
      <c r="C33" s="93"/>
      <c r="D33" s="14"/>
      <c r="E33" s="96">
        <f t="shared" si="1"/>
        <v>0</v>
      </c>
      <c r="F33" s="96"/>
      <c r="G33" s="96"/>
      <c r="H33" s="96">
        <f t="shared" si="2"/>
        <v>0</v>
      </c>
      <c r="I33" s="96">
        <v>16</v>
      </c>
      <c r="J33" s="96">
        <v>16</v>
      </c>
      <c r="K33" s="96">
        <f t="shared" si="3"/>
        <v>6707.5968992248063</v>
      </c>
      <c r="L33" s="96"/>
      <c r="M33" s="97">
        <f t="shared" si="0"/>
        <v>6707.5968992248063</v>
      </c>
    </row>
    <row r="34" spans="1:13" ht="18" x14ac:dyDescent="0.15">
      <c r="A34" s="36">
        <v>31</v>
      </c>
      <c r="B34" s="35" t="s">
        <v>138</v>
      </c>
      <c r="C34" s="93">
        <v>6</v>
      </c>
      <c r="D34" s="14"/>
      <c r="E34" s="96">
        <f t="shared" si="1"/>
        <v>534.12345679012356</v>
      </c>
      <c r="F34" s="96"/>
      <c r="G34" s="96"/>
      <c r="H34" s="96">
        <f t="shared" si="2"/>
        <v>0</v>
      </c>
      <c r="I34" s="96"/>
      <c r="J34" s="96"/>
      <c r="K34" s="96">
        <f t="shared" si="3"/>
        <v>0</v>
      </c>
      <c r="L34" s="96"/>
      <c r="M34" s="97">
        <f t="shared" si="0"/>
        <v>534.12345679012356</v>
      </c>
    </row>
    <row r="35" spans="1:13" ht="18" x14ac:dyDescent="0.15">
      <c r="A35" s="36">
        <v>32</v>
      </c>
      <c r="B35" s="35" t="s">
        <v>174</v>
      </c>
      <c r="C35" s="93"/>
      <c r="D35" s="14"/>
      <c r="E35" s="96">
        <f t="shared" si="1"/>
        <v>0</v>
      </c>
      <c r="F35" s="96"/>
      <c r="G35" s="96"/>
      <c r="H35" s="96">
        <f t="shared" si="2"/>
        <v>0</v>
      </c>
      <c r="I35" s="96">
        <v>16</v>
      </c>
      <c r="J35" s="96">
        <v>16</v>
      </c>
      <c r="K35" s="96">
        <f t="shared" si="3"/>
        <v>6707.5968992248063</v>
      </c>
      <c r="L35" s="96"/>
      <c r="M35" s="97">
        <f t="shared" si="0"/>
        <v>6707.5968992248063</v>
      </c>
    </row>
    <row r="36" spans="1:13" ht="18" x14ac:dyDescent="0.15">
      <c r="A36" s="36">
        <v>33</v>
      </c>
      <c r="B36" s="35" t="s">
        <v>200</v>
      </c>
      <c r="C36" s="93"/>
      <c r="D36" s="14"/>
      <c r="E36" s="96">
        <f t="shared" si="1"/>
        <v>0</v>
      </c>
      <c r="F36" s="96">
        <v>14</v>
      </c>
      <c r="G36" s="96"/>
      <c r="H36" s="96">
        <f t="shared" si="2"/>
        <v>1802.6666666666665</v>
      </c>
      <c r="I36" s="96"/>
      <c r="J36" s="96"/>
      <c r="K36" s="96">
        <f t="shared" si="3"/>
        <v>0</v>
      </c>
      <c r="L36" s="96"/>
      <c r="M36" s="97">
        <f t="shared" si="0"/>
        <v>1802.6666666666665</v>
      </c>
    </row>
    <row r="37" spans="1:13" ht="18" x14ac:dyDescent="0.15">
      <c r="A37" s="36">
        <v>34</v>
      </c>
      <c r="B37" s="35" t="s">
        <v>147</v>
      </c>
      <c r="C37" s="93">
        <v>16</v>
      </c>
      <c r="D37" s="14">
        <v>15</v>
      </c>
      <c r="E37" s="96">
        <f t="shared" si="1"/>
        <v>2759.6378600823045</v>
      </c>
      <c r="F37" s="96">
        <v>12</v>
      </c>
      <c r="G37" s="96">
        <v>12</v>
      </c>
      <c r="H37" s="96">
        <f t="shared" si="2"/>
        <v>3090.2857142857142</v>
      </c>
      <c r="I37" s="96"/>
      <c r="J37" s="96"/>
      <c r="K37" s="96">
        <f t="shared" si="3"/>
        <v>0</v>
      </c>
      <c r="L37" s="96"/>
      <c r="M37" s="97">
        <f t="shared" si="0"/>
        <v>5849.9235743680183</v>
      </c>
    </row>
    <row r="38" spans="1:13" ht="18" x14ac:dyDescent="0.15">
      <c r="A38" s="36">
        <v>35</v>
      </c>
      <c r="B38" s="36" t="s">
        <v>221</v>
      </c>
      <c r="C38" s="93">
        <v>16</v>
      </c>
      <c r="D38" s="14">
        <v>14</v>
      </c>
      <c r="E38" s="96">
        <f t="shared" si="1"/>
        <v>2670.6172839506175</v>
      </c>
      <c r="F38" s="96"/>
      <c r="G38" s="96"/>
      <c r="H38" s="96">
        <f t="shared" si="2"/>
        <v>0</v>
      </c>
      <c r="I38" s="96"/>
      <c r="J38" s="96"/>
      <c r="K38" s="96">
        <f t="shared" si="3"/>
        <v>0</v>
      </c>
      <c r="L38" s="96"/>
      <c r="M38" s="97">
        <f t="shared" si="0"/>
        <v>2670.6172839506175</v>
      </c>
    </row>
    <row r="39" spans="1:13" ht="18" x14ac:dyDescent="0.15">
      <c r="A39" s="36">
        <v>36</v>
      </c>
      <c r="B39" s="35" t="s">
        <v>199</v>
      </c>
      <c r="C39" s="93"/>
      <c r="D39" s="14"/>
      <c r="E39" s="96">
        <f t="shared" si="1"/>
        <v>0</v>
      </c>
      <c r="F39" s="96">
        <v>12</v>
      </c>
      <c r="G39" s="96">
        <v>12</v>
      </c>
      <c r="H39" s="96">
        <f t="shared" si="2"/>
        <v>3090.2857142857142</v>
      </c>
      <c r="I39" s="96"/>
      <c r="J39" s="96"/>
      <c r="K39" s="96">
        <f t="shared" si="3"/>
        <v>0</v>
      </c>
      <c r="L39" s="96"/>
      <c r="M39" s="97">
        <f t="shared" si="0"/>
        <v>3090.2857142857142</v>
      </c>
    </row>
    <row r="40" spans="1:13" ht="18" x14ac:dyDescent="0.15">
      <c r="A40" s="36">
        <v>37</v>
      </c>
      <c r="B40" s="35" t="s">
        <v>131</v>
      </c>
      <c r="C40" s="93">
        <v>16</v>
      </c>
      <c r="D40" s="14">
        <v>12</v>
      </c>
      <c r="E40" s="96">
        <f t="shared" si="1"/>
        <v>2492.5761316872431</v>
      </c>
      <c r="F40" s="96">
        <v>12</v>
      </c>
      <c r="G40" s="96">
        <v>12</v>
      </c>
      <c r="H40" s="96">
        <f t="shared" si="2"/>
        <v>3090.2857142857142</v>
      </c>
      <c r="I40" s="96">
        <v>21</v>
      </c>
      <c r="J40" s="96">
        <v>21</v>
      </c>
      <c r="K40" s="96">
        <f t="shared" si="3"/>
        <v>8803.7209302325591</v>
      </c>
      <c r="L40" s="96"/>
      <c r="M40" s="97">
        <f t="shared" si="0"/>
        <v>14386.582776205516</v>
      </c>
    </row>
    <row r="41" spans="1:13" ht="18" x14ac:dyDescent="0.15">
      <c r="A41" s="36">
        <v>38</v>
      </c>
      <c r="B41" s="35" t="s">
        <v>103</v>
      </c>
      <c r="C41" s="93"/>
      <c r="D41" s="14"/>
      <c r="E41" s="96">
        <f t="shared" si="1"/>
        <v>0</v>
      </c>
      <c r="F41" s="96"/>
      <c r="G41" s="96"/>
      <c r="H41" s="96">
        <f t="shared" si="2"/>
        <v>0</v>
      </c>
      <c r="I41" s="96">
        <v>14</v>
      </c>
      <c r="J41" s="96">
        <v>14</v>
      </c>
      <c r="K41" s="96">
        <f t="shared" si="3"/>
        <v>5869.1472868217052</v>
      </c>
      <c r="L41" s="96"/>
      <c r="M41" s="97">
        <f t="shared" si="0"/>
        <v>5869.1472868217052</v>
      </c>
    </row>
    <row r="42" spans="1:13" ht="18" x14ac:dyDescent="0.15">
      <c r="A42" s="36">
        <v>39</v>
      </c>
      <c r="B42" s="35" t="s">
        <v>186</v>
      </c>
      <c r="C42" s="93"/>
      <c r="D42" s="14"/>
      <c r="E42" s="96">
        <f t="shared" si="1"/>
        <v>0</v>
      </c>
      <c r="F42" s="96">
        <v>6</v>
      </c>
      <c r="G42" s="96">
        <v>6</v>
      </c>
      <c r="H42" s="96">
        <f t="shared" si="2"/>
        <v>1545.1428571428571</v>
      </c>
      <c r="I42" s="96">
        <v>14</v>
      </c>
      <c r="J42" s="96">
        <v>14</v>
      </c>
      <c r="K42" s="96">
        <f t="shared" si="3"/>
        <v>5869.1472868217052</v>
      </c>
      <c r="L42" s="96"/>
      <c r="M42" s="97">
        <f t="shared" si="0"/>
        <v>7414.290143964562</v>
      </c>
    </row>
    <row r="43" spans="1:13" ht="18" x14ac:dyDescent="0.15">
      <c r="A43" s="36">
        <v>40</v>
      </c>
      <c r="B43" s="35" t="s">
        <v>123</v>
      </c>
      <c r="C43" s="93">
        <v>9</v>
      </c>
      <c r="D43" s="14">
        <v>12</v>
      </c>
      <c r="E43" s="96">
        <f t="shared" si="1"/>
        <v>1869.4320987654323</v>
      </c>
      <c r="F43" s="96">
        <v>10</v>
      </c>
      <c r="G43" s="96">
        <v>10</v>
      </c>
      <c r="H43" s="96">
        <f t="shared" si="2"/>
        <v>2575.2380952380954</v>
      </c>
      <c r="I43" s="96">
        <v>12</v>
      </c>
      <c r="J43" s="96">
        <v>12</v>
      </c>
      <c r="K43" s="96">
        <f t="shared" si="3"/>
        <v>5030.6976744186049</v>
      </c>
      <c r="L43" s="96"/>
      <c r="M43" s="97">
        <f t="shared" si="0"/>
        <v>9475.3678684221322</v>
      </c>
    </row>
    <row r="44" spans="1:13" ht="18" x14ac:dyDescent="0.15">
      <c r="A44" s="36">
        <v>41</v>
      </c>
      <c r="B44" s="35" t="s">
        <v>143</v>
      </c>
      <c r="C44" s="93">
        <v>12</v>
      </c>
      <c r="D44" s="14">
        <v>11</v>
      </c>
      <c r="E44" s="96">
        <f t="shared" si="1"/>
        <v>2047.4732510288068</v>
      </c>
      <c r="F44" s="96">
        <v>10</v>
      </c>
      <c r="G44" s="96">
        <v>10</v>
      </c>
      <c r="H44" s="96">
        <f t="shared" si="2"/>
        <v>2575.2380952380954</v>
      </c>
      <c r="I44" s="96">
        <v>12</v>
      </c>
      <c r="J44" s="96">
        <v>12</v>
      </c>
      <c r="K44" s="96">
        <f t="shared" si="3"/>
        <v>5030.6976744186049</v>
      </c>
      <c r="L44" s="96">
        <v>1000</v>
      </c>
      <c r="M44" s="97">
        <f t="shared" si="0"/>
        <v>10653.409020685507</v>
      </c>
    </row>
    <row r="45" spans="1:13" ht="18" x14ac:dyDescent="0.15">
      <c r="A45" s="36">
        <v>42</v>
      </c>
      <c r="B45" s="35" t="s">
        <v>132</v>
      </c>
      <c r="C45" s="93">
        <v>6</v>
      </c>
      <c r="D45" s="14">
        <v>6</v>
      </c>
      <c r="E45" s="96">
        <f t="shared" si="1"/>
        <v>1068.2469135802471</v>
      </c>
      <c r="F45" s="96"/>
      <c r="G45" s="96"/>
      <c r="H45" s="96">
        <f t="shared" si="2"/>
        <v>0</v>
      </c>
      <c r="I45" s="96"/>
      <c r="J45" s="96"/>
      <c r="K45" s="96">
        <f t="shared" si="3"/>
        <v>0</v>
      </c>
      <c r="L45" s="96"/>
      <c r="M45" s="97">
        <f t="shared" si="0"/>
        <v>1068.2469135802471</v>
      </c>
    </row>
    <row r="46" spans="1:13" ht="18" x14ac:dyDescent="0.15">
      <c r="A46" s="36">
        <v>43</v>
      </c>
      <c r="B46" s="35" t="s">
        <v>146</v>
      </c>
      <c r="C46" s="93">
        <v>9</v>
      </c>
      <c r="D46" s="14">
        <v>11</v>
      </c>
      <c r="E46" s="96">
        <f t="shared" si="1"/>
        <v>1780.4115226337449</v>
      </c>
      <c r="F46" s="96">
        <v>10</v>
      </c>
      <c r="G46" s="96">
        <v>10</v>
      </c>
      <c r="H46" s="96">
        <f t="shared" si="2"/>
        <v>2575.2380952380954</v>
      </c>
      <c r="I46" s="96">
        <v>6</v>
      </c>
      <c r="J46" s="96">
        <v>6</v>
      </c>
      <c r="K46" s="96">
        <f t="shared" si="3"/>
        <v>2515.3488372093025</v>
      </c>
      <c r="L46" s="96"/>
      <c r="M46" s="97">
        <f t="shared" si="0"/>
        <v>6870.9984550811432</v>
      </c>
    </row>
    <row r="47" spans="1:13" ht="18" x14ac:dyDescent="0.15">
      <c r="A47" s="36">
        <v>44</v>
      </c>
      <c r="B47" s="35" t="s">
        <v>104</v>
      </c>
      <c r="C47" s="93"/>
      <c r="D47" s="14"/>
      <c r="E47" s="96">
        <f t="shared" si="1"/>
        <v>0</v>
      </c>
      <c r="F47" s="96"/>
      <c r="G47" s="96"/>
      <c r="H47" s="96">
        <f t="shared" si="2"/>
        <v>0</v>
      </c>
      <c r="I47" s="96">
        <v>12</v>
      </c>
      <c r="J47" s="96">
        <v>12</v>
      </c>
      <c r="K47" s="96">
        <f t="shared" si="3"/>
        <v>5030.6976744186049</v>
      </c>
      <c r="L47" s="96"/>
      <c r="M47" s="97">
        <f t="shared" si="0"/>
        <v>5030.6976744186049</v>
      </c>
    </row>
    <row r="48" spans="1:13" ht="18" x14ac:dyDescent="0.15">
      <c r="A48" s="36">
        <v>45</v>
      </c>
      <c r="B48" s="37" t="s">
        <v>204</v>
      </c>
      <c r="C48" s="93"/>
      <c r="D48" s="14"/>
      <c r="E48" s="96">
        <f t="shared" si="1"/>
        <v>0</v>
      </c>
      <c r="F48" s="96">
        <v>5</v>
      </c>
      <c r="G48" s="96">
        <v>5</v>
      </c>
      <c r="H48" s="96">
        <f t="shared" si="2"/>
        <v>1287.6190476190477</v>
      </c>
      <c r="I48" s="96"/>
      <c r="J48" s="96"/>
      <c r="K48" s="96">
        <f t="shared" si="3"/>
        <v>0</v>
      </c>
      <c r="L48" s="96"/>
      <c r="M48" s="97">
        <f t="shared" si="0"/>
        <v>1287.6190476190477</v>
      </c>
    </row>
    <row r="49" spans="1:13" ht="18" x14ac:dyDescent="0.15">
      <c r="A49" s="36">
        <v>46</v>
      </c>
      <c r="B49" s="35" t="s">
        <v>190</v>
      </c>
      <c r="C49" s="93"/>
      <c r="D49" s="14"/>
      <c r="E49" s="96">
        <f t="shared" si="1"/>
        <v>0</v>
      </c>
      <c r="F49" s="96">
        <v>10</v>
      </c>
      <c r="G49" s="96">
        <v>10</v>
      </c>
      <c r="H49" s="96">
        <f t="shared" si="2"/>
        <v>2575.2380952380954</v>
      </c>
      <c r="I49" s="96">
        <v>15</v>
      </c>
      <c r="J49" s="96">
        <v>15</v>
      </c>
      <c r="K49" s="96">
        <f t="shared" si="3"/>
        <v>6288.3720930232557</v>
      </c>
      <c r="L49" s="96"/>
      <c r="M49" s="97">
        <f t="shared" si="0"/>
        <v>8863.6101882613511</v>
      </c>
    </row>
    <row r="50" spans="1:13" ht="18" x14ac:dyDescent="0.15">
      <c r="A50" s="36">
        <v>47</v>
      </c>
      <c r="B50" s="35" t="s">
        <v>107</v>
      </c>
      <c r="C50" s="93">
        <v>6</v>
      </c>
      <c r="D50" s="14"/>
      <c r="E50" s="96">
        <f t="shared" si="1"/>
        <v>534.12345679012356</v>
      </c>
      <c r="F50" s="96"/>
      <c r="G50" s="96"/>
      <c r="H50" s="96">
        <f t="shared" si="2"/>
        <v>0</v>
      </c>
      <c r="I50" s="96"/>
      <c r="J50" s="96"/>
      <c r="K50" s="96">
        <f t="shared" si="3"/>
        <v>0</v>
      </c>
      <c r="L50" s="96"/>
      <c r="M50" s="97">
        <f t="shared" si="0"/>
        <v>534.12345679012356</v>
      </c>
    </row>
    <row r="51" spans="1:13" ht="18" x14ac:dyDescent="0.15">
      <c r="A51" s="36">
        <v>48</v>
      </c>
      <c r="B51" s="35" t="s">
        <v>134</v>
      </c>
      <c r="C51" s="93">
        <v>8</v>
      </c>
      <c r="D51" s="14">
        <v>14</v>
      </c>
      <c r="E51" s="96">
        <f t="shared" si="1"/>
        <v>1958.4526748971196</v>
      </c>
      <c r="F51" s="96">
        <v>15</v>
      </c>
      <c r="G51" s="96">
        <v>15</v>
      </c>
      <c r="H51" s="96">
        <f t="shared" si="2"/>
        <v>3862.8571428571427</v>
      </c>
      <c r="I51" s="96">
        <v>10</v>
      </c>
      <c r="J51" s="96">
        <v>10</v>
      </c>
      <c r="K51" s="96">
        <f t="shared" si="3"/>
        <v>4192.2480620155038</v>
      </c>
      <c r="L51" s="96">
        <v>1000</v>
      </c>
      <c r="M51" s="97">
        <f t="shared" si="0"/>
        <v>11013.557879769767</v>
      </c>
    </row>
    <row r="52" spans="1:13" ht="18" x14ac:dyDescent="0.15">
      <c r="A52" s="36">
        <v>49</v>
      </c>
      <c r="B52" s="35" t="s">
        <v>106</v>
      </c>
      <c r="C52" s="93">
        <v>6</v>
      </c>
      <c r="D52" s="14">
        <v>11</v>
      </c>
      <c r="E52" s="96">
        <f t="shared" si="1"/>
        <v>1513.3497942386832</v>
      </c>
      <c r="F52" s="96"/>
      <c r="G52" s="96"/>
      <c r="H52" s="96">
        <f t="shared" si="2"/>
        <v>0</v>
      </c>
      <c r="I52" s="96"/>
      <c r="J52" s="96"/>
      <c r="K52" s="96">
        <f t="shared" si="3"/>
        <v>0</v>
      </c>
      <c r="L52" s="96"/>
      <c r="M52" s="97">
        <f t="shared" si="0"/>
        <v>1513.3497942386832</v>
      </c>
    </row>
    <row r="53" spans="1:13" ht="18" x14ac:dyDescent="0.15">
      <c r="A53" s="36">
        <v>50</v>
      </c>
      <c r="B53" s="35" t="s">
        <v>13</v>
      </c>
      <c r="C53" s="93">
        <v>4</v>
      </c>
      <c r="D53" s="14">
        <v>8</v>
      </c>
      <c r="E53" s="96">
        <f t="shared" si="1"/>
        <v>1068.2469135802471</v>
      </c>
      <c r="F53" s="96">
        <v>10</v>
      </c>
      <c r="G53" s="96">
        <v>10</v>
      </c>
      <c r="H53" s="96">
        <f t="shared" si="2"/>
        <v>2575.2380952380954</v>
      </c>
      <c r="I53" s="96">
        <v>10</v>
      </c>
      <c r="J53" s="96">
        <v>10</v>
      </c>
      <c r="K53" s="96">
        <f t="shared" si="3"/>
        <v>4192.2480620155038</v>
      </c>
      <c r="L53" s="96"/>
      <c r="M53" s="97">
        <f t="shared" si="0"/>
        <v>7835.7330708338468</v>
      </c>
    </row>
    <row r="54" spans="1:13" ht="18" x14ac:dyDescent="0.15">
      <c r="A54" s="36">
        <v>51</v>
      </c>
      <c r="B54" s="35" t="s">
        <v>222</v>
      </c>
      <c r="C54" s="93">
        <v>8</v>
      </c>
      <c r="D54" s="14">
        <v>12</v>
      </c>
      <c r="E54" s="96">
        <f t="shared" si="1"/>
        <v>1780.4115226337449</v>
      </c>
      <c r="F54" s="96"/>
      <c r="G54" s="96"/>
      <c r="H54" s="96">
        <f t="shared" si="2"/>
        <v>0</v>
      </c>
      <c r="I54" s="96"/>
      <c r="J54" s="96"/>
      <c r="K54" s="96">
        <f t="shared" si="3"/>
        <v>0</v>
      </c>
      <c r="L54" s="96"/>
      <c r="M54" s="97">
        <f t="shared" si="0"/>
        <v>1780.4115226337449</v>
      </c>
    </row>
    <row r="55" spans="1:13" ht="18" x14ac:dyDescent="0.15">
      <c r="A55" s="36">
        <v>52</v>
      </c>
      <c r="B55" s="35" t="s">
        <v>135</v>
      </c>
      <c r="C55" s="93">
        <v>8</v>
      </c>
      <c r="D55" s="14">
        <v>13</v>
      </c>
      <c r="E55" s="96">
        <f t="shared" si="1"/>
        <v>1869.4320987654323</v>
      </c>
      <c r="F55" s="96">
        <v>15</v>
      </c>
      <c r="G55" s="96">
        <v>15</v>
      </c>
      <c r="H55" s="96">
        <f t="shared" si="2"/>
        <v>3862.8571428571427</v>
      </c>
      <c r="I55" s="96">
        <v>18</v>
      </c>
      <c r="J55" s="96">
        <v>18</v>
      </c>
      <c r="K55" s="96">
        <f t="shared" si="3"/>
        <v>7546.0465116279074</v>
      </c>
      <c r="L55" s="96">
        <v>1000</v>
      </c>
      <c r="M55" s="97">
        <f t="shared" si="0"/>
        <v>14278.335753250482</v>
      </c>
    </row>
    <row r="56" spans="1:13" ht="18" x14ac:dyDescent="0.15">
      <c r="A56" s="36">
        <v>53</v>
      </c>
      <c r="B56" s="35" t="s">
        <v>136</v>
      </c>
      <c r="C56" s="93">
        <v>8</v>
      </c>
      <c r="D56" s="96">
        <v>7</v>
      </c>
      <c r="E56" s="96">
        <f t="shared" si="1"/>
        <v>1335.3086419753088</v>
      </c>
      <c r="F56" s="96">
        <v>10</v>
      </c>
      <c r="G56" s="96">
        <v>10</v>
      </c>
      <c r="H56" s="96">
        <f t="shared" si="2"/>
        <v>2575.2380952380954</v>
      </c>
      <c r="I56" s="96"/>
      <c r="J56" s="96"/>
      <c r="K56" s="96">
        <f t="shared" si="3"/>
        <v>0</v>
      </c>
      <c r="L56" s="96"/>
      <c r="M56" s="97">
        <f t="shared" si="0"/>
        <v>3910.5467372134044</v>
      </c>
    </row>
    <row r="57" spans="1:13" ht="18" x14ac:dyDescent="0.15">
      <c r="A57" s="36">
        <v>54</v>
      </c>
      <c r="B57" s="35" t="s">
        <v>135</v>
      </c>
      <c r="C57" s="93"/>
      <c r="D57" s="96"/>
      <c r="E57" s="96">
        <f t="shared" si="1"/>
        <v>0</v>
      </c>
      <c r="F57" s="96"/>
      <c r="G57" s="96"/>
      <c r="H57" s="96">
        <f t="shared" si="2"/>
        <v>0</v>
      </c>
      <c r="I57" s="96"/>
      <c r="J57" s="96"/>
      <c r="K57" s="96">
        <f t="shared" si="3"/>
        <v>0</v>
      </c>
      <c r="L57" s="96"/>
      <c r="M57" s="97">
        <f t="shared" si="0"/>
        <v>0</v>
      </c>
    </row>
    <row r="58" spans="1:13" ht="18" x14ac:dyDescent="0.15">
      <c r="A58" s="36">
        <v>55</v>
      </c>
      <c r="B58" s="38" t="s">
        <v>108</v>
      </c>
      <c r="C58" s="93"/>
      <c r="D58" s="96"/>
      <c r="E58" s="96">
        <f t="shared" si="1"/>
        <v>0</v>
      </c>
      <c r="F58" s="96"/>
      <c r="G58" s="96"/>
      <c r="H58" s="96">
        <f t="shared" si="2"/>
        <v>0</v>
      </c>
      <c r="I58" s="96">
        <v>12</v>
      </c>
      <c r="J58" s="96">
        <v>6</v>
      </c>
      <c r="K58" s="96">
        <f t="shared" si="3"/>
        <v>3773.0232558139537</v>
      </c>
      <c r="L58" s="96"/>
      <c r="M58" s="97">
        <f t="shared" si="0"/>
        <v>3773.0232558139537</v>
      </c>
    </row>
    <row r="59" spans="1:13" ht="18" x14ac:dyDescent="0.15">
      <c r="A59" s="36">
        <v>56</v>
      </c>
      <c r="B59" s="35" t="s">
        <v>223</v>
      </c>
      <c r="C59" s="93"/>
      <c r="D59" s="14"/>
      <c r="E59" s="96">
        <f t="shared" si="1"/>
        <v>0</v>
      </c>
      <c r="F59" s="96"/>
      <c r="G59" s="96"/>
      <c r="H59" s="96">
        <f t="shared" si="2"/>
        <v>0</v>
      </c>
      <c r="I59" s="96"/>
      <c r="J59" s="96">
        <v>6</v>
      </c>
      <c r="K59" s="96">
        <f t="shared" si="3"/>
        <v>1257.6744186046512</v>
      </c>
      <c r="L59" s="96"/>
      <c r="M59" s="97">
        <f t="shared" si="0"/>
        <v>1257.6744186046512</v>
      </c>
    </row>
    <row r="60" spans="1:13" ht="18" x14ac:dyDescent="0.15">
      <c r="A60" s="36">
        <v>57</v>
      </c>
      <c r="B60" s="35" t="s">
        <v>128</v>
      </c>
      <c r="C60" s="93">
        <v>10</v>
      </c>
      <c r="D60" s="14">
        <v>14</v>
      </c>
      <c r="E60" s="96">
        <f t="shared" si="1"/>
        <v>2136.4938271604942</v>
      </c>
      <c r="F60" s="96">
        <v>10</v>
      </c>
      <c r="G60" s="96">
        <v>10</v>
      </c>
      <c r="H60" s="96">
        <f t="shared" si="2"/>
        <v>2575.2380952380954</v>
      </c>
      <c r="I60" s="96">
        <v>12</v>
      </c>
      <c r="J60" s="96">
        <v>12</v>
      </c>
      <c r="K60" s="96">
        <f t="shared" si="3"/>
        <v>5030.6976744186049</v>
      </c>
      <c r="L60" s="96"/>
      <c r="M60" s="97">
        <f t="shared" si="0"/>
        <v>9742.4295968171937</v>
      </c>
    </row>
    <row r="61" spans="1:13" ht="18" x14ac:dyDescent="0.15">
      <c r="A61" s="36">
        <v>58</v>
      </c>
      <c r="B61" s="35" t="s">
        <v>145</v>
      </c>
      <c r="C61" s="93">
        <v>10</v>
      </c>
      <c r="D61" s="14">
        <v>18</v>
      </c>
      <c r="E61" s="96">
        <f t="shared" si="1"/>
        <v>2492.5761316872431</v>
      </c>
      <c r="F61" s="96">
        <v>10</v>
      </c>
      <c r="G61" s="96">
        <v>15</v>
      </c>
      <c r="H61" s="96">
        <f t="shared" si="2"/>
        <v>3219.0476190476188</v>
      </c>
      <c r="I61" s="96">
        <v>18</v>
      </c>
      <c r="J61" s="96">
        <v>18</v>
      </c>
      <c r="K61" s="96">
        <f t="shared" si="3"/>
        <v>7546.0465116279074</v>
      </c>
      <c r="L61" s="96">
        <v>1000</v>
      </c>
      <c r="M61" s="97">
        <f t="shared" si="0"/>
        <v>14257.670262362768</v>
      </c>
    </row>
    <row r="62" spans="1:13" ht="18" x14ac:dyDescent="0.15">
      <c r="A62" s="36">
        <v>59</v>
      </c>
      <c r="B62" s="35" t="s">
        <v>163</v>
      </c>
      <c r="C62" s="93">
        <v>4</v>
      </c>
      <c r="D62" s="14"/>
      <c r="E62" s="96">
        <f t="shared" si="1"/>
        <v>356.082304526749</v>
      </c>
      <c r="F62" s="96">
        <v>5</v>
      </c>
      <c r="G62" s="96"/>
      <c r="H62" s="96">
        <f t="shared" si="2"/>
        <v>643.80952380952385</v>
      </c>
      <c r="I62" s="96"/>
      <c r="J62" s="96"/>
      <c r="K62" s="96">
        <f t="shared" si="3"/>
        <v>0</v>
      </c>
      <c r="L62" s="96"/>
      <c r="M62" s="97">
        <f t="shared" si="0"/>
        <v>999.89182833627285</v>
      </c>
    </row>
    <row r="63" spans="1:13" ht="18" x14ac:dyDescent="0.15">
      <c r="A63" s="36">
        <v>60</v>
      </c>
      <c r="B63" s="35" t="s">
        <v>130</v>
      </c>
      <c r="C63" s="93">
        <v>8</v>
      </c>
      <c r="D63" s="14">
        <v>14</v>
      </c>
      <c r="E63" s="96">
        <f t="shared" si="1"/>
        <v>1958.4526748971196</v>
      </c>
      <c r="F63" s="96">
        <v>12</v>
      </c>
      <c r="G63" s="96">
        <v>12</v>
      </c>
      <c r="H63" s="96">
        <f t="shared" si="2"/>
        <v>3090.2857142857142</v>
      </c>
      <c r="I63" s="96">
        <v>12</v>
      </c>
      <c r="J63" s="96">
        <v>12</v>
      </c>
      <c r="K63" s="96">
        <f t="shared" si="3"/>
        <v>5030.6976744186049</v>
      </c>
      <c r="L63" s="96">
        <v>1000</v>
      </c>
      <c r="M63" s="97">
        <f t="shared" si="0"/>
        <v>11079.436063601439</v>
      </c>
    </row>
    <row r="64" spans="1:13" ht="18" x14ac:dyDescent="0.15">
      <c r="A64" s="36">
        <v>61</v>
      </c>
      <c r="B64" s="35" t="s">
        <v>196</v>
      </c>
      <c r="C64" s="93">
        <v>8</v>
      </c>
      <c r="D64" s="14">
        <v>12</v>
      </c>
      <c r="E64" s="96">
        <f t="shared" si="1"/>
        <v>1780.4115226337449</v>
      </c>
      <c r="F64" s="96"/>
      <c r="G64" s="96"/>
      <c r="H64" s="96">
        <f t="shared" si="2"/>
        <v>0</v>
      </c>
      <c r="I64" s="96"/>
      <c r="J64" s="96"/>
      <c r="K64" s="96">
        <f t="shared" si="3"/>
        <v>0</v>
      </c>
      <c r="L64" s="96"/>
      <c r="M64" s="97">
        <f t="shared" si="0"/>
        <v>1780.4115226337449</v>
      </c>
    </row>
    <row r="65" spans="1:13" ht="18" x14ac:dyDescent="0.15">
      <c r="A65" s="36">
        <v>62</v>
      </c>
      <c r="B65" s="35" t="s">
        <v>125</v>
      </c>
      <c r="C65" s="93">
        <v>8</v>
      </c>
      <c r="D65" s="14">
        <v>18</v>
      </c>
      <c r="E65" s="96">
        <f t="shared" si="1"/>
        <v>2314.5349794238687</v>
      </c>
      <c r="F65" s="96">
        <v>18</v>
      </c>
      <c r="G65" s="96">
        <v>18</v>
      </c>
      <c r="H65" s="96">
        <f t="shared" si="2"/>
        <v>4635.4285714285716</v>
      </c>
      <c r="I65" s="96">
        <v>18</v>
      </c>
      <c r="J65" s="96">
        <v>18</v>
      </c>
      <c r="K65" s="96">
        <f t="shared" si="3"/>
        <v>7546.0465116279074</v>
      </c>
      <c r="L65" s="96">
        <v>1000</v>
      </c>
      <c r="M65" s="97">
        <f t="shared" si="0"/>
        <v>15496.010062480349</v>
      </c>
    </row>
    <row r="66" spans="1:13" ht="18" x14ac:dyDescent="0.15">
      <c r="A66" s="36">
        <v>63</v>
      </c>
      <c r="B66" s="35" t="s">
        <v>196</v>
      </c>
      <c r="C66" s="93"/>
      <c r="D66" s="14"/>
      <c r="E66" s="96">
        <f t="shared" si="1"/>
        <v>0</v>
      </c>
      <c r="F66" s="96"/>
      <c r="G66" s="96"/>
      <c r="H66" s="96">
        <f t="shared" si="2"/>
        <v>0</v>
      </c>
      <c r="I66" s="96"/>
      <c r="J66" s="96"/>
      <c r="K66" s="96">
        <f t="shared" si="3"/>
        <v>0</v>
      </c>
      <c r="L66" s="96"/>
      <c r="M66" s="97">
        <f t="shared" si="0"/>
        <v>0</v>
      </c>
    </row>
    <row r="67" spans="1:13" ht="18" x14ac:dyDescent="0.15">
      <c r="A67" s="36">
        <v>64</v>
      </c>
      <c r="B67" s="35" t="s">
        <v>11</v>
      </c>
      <c r="C67" s="93">
        <v>6</v>
      </c>
      <c r="D67" s="14">
        <v>6</v>
      </c>
      <c r="E67" s="96">
        <f t="shared" si="1"/>
        <v>1068.2469135802471</v>
      </c>
      <c r="F67" s="96">
        <v>6</v>
      </c>
      <c r="G67" s="96">
        <v>6</v>
      </c>
      <c r="H67" s="96">
        <f t="shared" si="2"/>
        <v>1545.1428571428571</v>
      </c>
      <c r="I67" s="96"/>
      <c r="J67" s="96"/>
      <c r="K67" s="96">
        <f t="shared" si="3"/>
        <v>0</v>
      </c>
      <c r="L67" s="96"/>
      <c r="M67" s="97">
        <f t="shared" si="0"/>
        <v>2613.3897707231044</v>
      </c>
    </row>
    <row r="68" spans="1:13" ht="18" x14ac:dyDescent="0.15">
      <c r="A68" s="36">
        <v>65</v>
      </c>
      <c r="B68" s="35" t="s">
        <v>111</v>
      </c>
      <c r="C68" s="93">
        <v>8</v>
      </c>
      <c r="D68" s="14">
        <v>8</v>
      </c>
      <c r="E68" s="96">
        <f t="shared" si="1"/>
        <v>1424.329218106996</v>
      </c>
      <c r="F68" s="96"/>
      <c r="G68" s="96"/>
      <c r="H68" s="96">
        <f t="shared" si="2"/>
        <v>0</v>
      </c>
      <c r="I68" s="96"/>
      <c r="J68" s="96"/>
      <c r="K68" s="96">
        <f t="shared" si="3"/>
        <v>0</v>
      </c>
      <c r="L68" s="96"/>
      <c r="M68" s="97">
        <f t="shared" si="0"/>
        <v>1424.329218106996</v>
      </c>
    </row>
    <row r="69" spans="1:13" ht="18" x14ac:dyDescent="0.15">
      <c r="A69" s="36">
        <v>66</v>
      </c>
      <c r="B69" s="35" t="s">
        <v>19</v>
      </c>
      <c r="C69" s="93">
        <v>16</v>
      </c>
      <c r="D69" s="14">
        <v>16</v>
      </c>
      <c r="E69" s="96">
        <f t="shared" si="1"/>
        <v>2848.658436213992</v>
      </c>
      <c r="F69" s="96">
        <v>14</v>
      </c>
      <c r="G69" s="96">
        <v>14</v>
      </c>
      <c r="H69" s="96">
        <f t="shared" si="2"/>
        <v>3605.333333333333</v>
      </c>
      <c r="I69" s="96">
        <v>12</v>
      </c>
      <c r="J69" s="96">
        <v>12</v>
      </c>
      <c r="K69" s="96">
        <f t="shared" si="3"/>
        <v>5030.6976744186049</v>
      </c>
      <c r="L69" s="96"/>
      <c r="M69" s="97">
        <f t="shared" ref="M69:M76" si="4">E69+H69+K69+L69</f>
        <v>11484.68944396593</v>
      </c>
    </row>
    <row r="70" spans="1:13" ht="18" x14ac:dyDescent="0.15">
      <c r="A70" s="36">
        <v>67</v>
      </c>
      <c r="B70" s="35" t="s">
        <v>224</v>
      </c>
      <c r="C70" s="93"/>
      <c r="D70" s="14"/>
      <c r="E70" s="96">
        <f t="shared" ref="E70:E76" si="5">$E$3*SUM(C70:D70)</f>
        <v>0</v>
      </c>
      <c r="F70" s="96">
        <v>4</v>
      </c>
      <c r="G70" s="96">
        <v>4</v>
      </c>
      <c r="H70" s="96">
        <f t="shared" ref="H70:H76" si="6">$H$3*SUM(F70:G70)</f>
        <v>1030.0952380952381</v>
      </c>
      <c r="I70" s="96"/>
      <c r="J70" s="96"/>
      <c r="K70" s="96">
        <f t="shared" ref="K70:K76" si="7">$K$3*SUM(I70:J70)</f>
        <v>0</v>
      </c>
      <c r="L70" s="96"/>
      <c r="M70" s="97">
        <f t="shared" si="4"/>
        <v>1030.0952380952381</v>
      </c>
    </row>
    <row r="71" spans="1:13" ht="18" x14ac:dyDescent="0.15">
      <c r="A71" s="36">
        <v>68</v>
      </c>
      <c r="B71" s="35" t="s">
        <v>175</v>
      </c>
      <c r="C71" s="93"/>
      <c r="D71" s="14"/>
      <c r="E71" s="96">
        <f t="shared" si="5"/>
        <v>0</v>
      </c>
      <c r="F71" s="96">
        <v>6</v>
      </c>
      <c r="G71" s="96">
        <v>6</v>
      </c>
      <c r="H71" s="96">
        <f t="shared" si="6"/>
        <v>1545.1428571428571</v>
      </c>
      <c r="I71" s="96">
        <v>12</v>
      </c>
      <c r="J71" s="96">
        <v>12</v>
      </c>
      <c r="K71" s="96">
        <f t="shared" si="7"/>
        <v>5030.6976744186049</v>
      </c>
      <c r="L71" s="96"/>
      <c r="M71" s="97">
        <f t="shared" si="4"/>
        <v>6575.8405315614618</v>
      </c>
    </row>
    <row r="72" spans="1:13" ht="18" x14ac:dyDescent="0.15">
      <c r="A72" s="36">
        <v>69</v>
      </c>
      <c r="B72" s="35" t="s">
        <v>17</v>
      </c>
      <c r="C72" s="93">
        <v>8</v>
      </c>
      <c r="D72" s="14">
        <v>8</v>
      </c>
      <c r="E72" s="96">
        <f t="shared" si="5"/>
        <v>1424.329218106996</v>
      </c>
      <c r="F72" s="96">
        <v>4</v>
      </c>
      <c r="G72" s="96">
        <v>4.5</v>
      </c>
      <c r="H72" s="96">
        <f t="shared" si="6"/>
        <v>1094.4761904761904</v>
      </c>
      <c r="I72" s="96"/>
      <c r="J72" s="96"/>
      <c r="K72" s="96">
        <f t="shared" si="7"/>
        <v>0</v>
      </c>
      <c r="L72" s="96"/>
      <c r="M72" s="97">
        <f t="shared" si="4"/>
        <v>2518.8054085831864</v>
      </c>
    </row>
    <row r="73" spans="1:13" ht="18" x14ac:dyDescent="0.15">
      <c r="A73" s="36">
        <v>70</v>
      </c>
      <c r="B73" s="35" t="s">
        <v>61</v>
      </c>
      <c r="C73" s="93">
        <v>4</v>
      </c>
      <c r="D73" s="14">
        <v>4</v>
      </c>
      <c r="E73" s="96">
        <f t="shared" si="5"/>
        <v>712.164609053498</v>
      </c>
      <c r="F73" s="96">
        <v>2</v>
      </c>
      <c r="G73" s="96">
        <v>1.5</v>
      </c>
      <c r="H73" s="96">
        <f t="shared" si="6"/>
        <v>450.66666666666663</v>
      </c>
      <c r="I73" s="96"/>
      <c r="J73" s="96"/>
      <c r="K73" s="96">
        <f t="shared" si="7"/>
        <v>0</v>
      </c>
      <c r="L73" s="96"/>
      <c r="M73" s="97">
        <f t="shared" si="4"/>
        <v>1162.8312757201647</v>
      </c>
    </row>
    <row r="74" spans="1:13" ht="18" x14ac:dyDescent="0.15">
      <c r="A74" s="36">
        <v>71</v>
      </c>
      <c r="B74" s="35" t="s">
        <v>62</v>
      </c>
      <c r="C74" s="93">
        <v>10</v>
      </c>
      <c r="D74" s="14">
        <v>10</v>
      </c>
      <c r="E74" s="96">
        <f t="shared" si="5"/>
        <v>1780.4115226337449</v>
      </c>
      <c r="F74" s="96"/>
      <c r="G74" s="96"/>
      <c r="H74" s="96">
        <f t="shared" si="6"/>
        <v>0</v>
      </c>
      <c r="I74" s="96"/>
      <c r="J74" s="96"/>
      <c r="K74" s="96">
        <f t="shared" si="7"/>
        <v>0</v>
      </c>
      <c r="L74" s="96"/>
      <c r="M74" s="97">
        <f t="shared" si="4"/>
        <v>1780.4115226337449</v>
      </c>
    </row>
    <row r="75" spans="1:13" ht="18" x14ac:dyDescent="0.15">
      <c r="A75" s="36">
        <v>72</v>
      </c>
      <c r="B75" s="35" t="s">
        <v>225</v>
      </c>
      <c r="C75" s="93">
        <v>2</v>
      </c>
      <c r="D75" s="14">
        <v>2</v>
      </c>
      <c r="E75" s="96">
        <f t="shared" si="5"/>
        <v>356.082304526749</v>
      </c>
      <c r="F75" s="96"/>
      <c r="G75" s="96"/>
      <c r="H75" s="96">
        <f t="shared" si="6"/>
        <v>0</v>
      </c>
      <c r="I75" s="96"/>
      <c r="J75" s="96"/>
      <c r="K75" s="96">
        <f t="shared" si="7"/>
        <v>0</v>
      </c>
      <c r="L75" s="96"/>
      <c r="M75" s="97">
        <f t="shared" si="4"/>
        <v>356.082304526749</v>
      </c>
    </row>
    <row r="76" spans="1:13" ht="18" x14ac:dyDescent="0.15">
      <c r="A76" s="36">
        <v>73</v>
      </c>
      <c r="B76" s="35" t="s">
        <v>18</v>
      </c>
      <c r="C76" s="13"/>
      <c r="D76" s="14"/>
      <c r="E76" s="96">
        <f t="shared" si="5"/>
        <v>0</v>
      </c>
      <c r="F76" s="96">
        <v>12</v>
      </c>
      <c r="G76" s="96">
        <v>12</v>
      </c>
      <c r="H76" s="96">
        <f t="shared" si="6"/>
        <v>3090.2857142857142</v>
      </c>
      <c r="I76" s="96"/>
      <c r="J76" s="96"/>
      <c r="K76" s="96">
        <f t="shared" si="7"/>
        <v>0</v>
      </c>
      <c r="L76" s="96"/>
      <c r="M76" s="97">
        <f t="shared" si="4"/>
        <v>3090.2857142857142</v>
      </c>
    </row>
    <row r="77" spans="1:13" s="8" customFormat="1" ht="31.5" customHeight="1" x14ac:dyDescent="0.15">
      <c r="A77" s="136" t="s">
        <v>73</v>
      </c>
      <c r="B77" s="136"/>
      <c r="C77" s="15"/>
      <c r="D77" s="15"/>
      <c r="E77" s="31">
        <f>SUM(E4:E76)</f>
        <v>86528.000000000029</v>
      </c>
      <c r="F77" s="31"/>
      <c r="G77" s="31"/>
      <c r="H77" s="31">
        <f>SUM(H4:H76)</f>
        <v>129791.99999999996</v>
      </c>
      <c r="I77" s="31"/>
      <c r="J77" s="31"/>
      <c r="K77" s="31">
        <f>SUM(K4:K76)</f>
        <v>216320</v>
      </c>
      <c r="L77" s="31">
        <f>SUM(L4:L76)</f>
        <v>14000</v>
      </c>
      <c r="M77" s="32">
        <f>SUM(M4:M76)</f>
        <v>446639.99999999994</v>
      </c>
    </row>
  </sheetData>
  <sheetProtection formatCells="0" formatColumns="0" formatRows="0" insertColumns="0" insertRows="0" insertHyperlinks="0" deleteColumns="0" deleteRows="0" sort="0" autoFilter="0" pivotTables="0"/>
  <mergeCells count="14">
    <mergeCell ref="A77:B77"/>
    <mergeCell ref="J2:J3"/>
    <mergeCell ref="A1:A3"/>
    <mergeCell ref="B1:B3"/>
    <mergeCell ref="M1:M3"/>
    <mergeCell ref="L1:L3"/>
    <mergeCell ref="C1:E1"/>
    <mergeCell ref="F1:H1"/>
    <mergeCell ref="I1:K1"/>
    <mergeCell ref="G2:G3"/>
    <mergeCell ref="I2:I3"/>
    <mergeCell ref="C2:C3"/>
    <mergeCell ref="D2:D3"/>
    <mergeCell ref="F2:F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D63"/>
  <sheetViews>
    <sheetView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L22" sqref="L22"/>
    </sheetView>
  </sheetViews>
  <sheetFormatPr defaultColWidth="9" defaultRowHeight="18" x14ac:dyDescent="0.15"/>
  <cols>
    <col min="1" max="1" width="18.5" style="22" customWidth="1"/>
    <col min="2" max="2" width="11.875" style="22" bestFit="1" customWidth="1"/>
    <col min="3" max="3" width="17.125" style="22" bestFit="1" customWidth="1"/>
    <col min="4" max="4" width="11.5" style="22" customWidth="1"/>
    <col min="5" max="16384" width="9" style="22"/>
  </cols>
  <sheetData>
    <row r="1" spans="1:4" ht="20.100000000000001" customHeight="1" x14ac:dyDescent="0.25">
      <c r="A1" s="21" t="s">
        <v>59</v>
      </c>
      <c r="B1" s="21" t="s">
        <v>60</v>
      </c>
      <c r="C1" s="26" t="s">
        <v>74</v>
      </c>
      <c r="D1" s="26" t="s">
        <v>118</v>
      </c>
    </row>
    <row r="2" spans="1:4" ht="20.100000000000001" customHeight="1" x14ac:dyDescent="0.25">
      <c r="A2" s="21" t="s">
        <v>142</v>
      </c>
      <c r="B2" s="40">
        <v>591.84336876686007</v>
      </c>
      <c r="C2" s="23">
        <f>B2*gk_质量奖分配!$D$17/SUM($B$2:$B$62)</f>
        <v>10481.188927699321</v>
      </c>
      <c r="D2" s="26"/>
    </row>
    <row r="3" spans="1:4" ht="20.100000000000001" customHeight="1" x14ac:dyDescent="0.25">
      <c r="A3" s="21" t="s">
        <v>137</v>
      </c>
      <c r="B3" s="40">
        <v>590.21809343345876</v>
      </c>
      <c r="C3" s="23">
        <f>B3*gk_质量奖分配!$D$17/SUM($B$2:$B$62)</f>
        <v>10452.406282276763</v>
      </c>
      <c r="D3" s="26"/>
    </row>
    <row r="4" spans="1:4" ht="20.100000000000001" customHeight="1" x14ac:dyDescent="0.25">
      <c r="A4" s="21" t="s">
        <v>178</v>
      </c>
      <c r="B4" s="40">
        <v>193.11926501574635</v>
      </c>
      <c r="C4" s="23">
        <f>B4*gk_质量奖分配!$D$17/SUM($B$2:$B$62)</f>
        <v>3420.025650411259</v>
      </c>
      <c r="D4" s="26"/>
    </row>
    <row r="5" spans="1:4" ht="20.100000000000001" customHeight="1" x14ac:dyDescent="0.25">
      <c r="A5" s="21" t="s">
        <v>144</v>
      </c>
      <c r="B5" s="40">
        <v>594.85249291048399</v>
      </c>
      <c r="C5" s="23">
        <f>B5*gk_质量奖分配!$D$17/SUM($B$2:$B$62)</f>
        <v>10534.478700501772</v>
      </c>
      <c r="D5" s="26"/>
    </row>
    <row r="6" spans="1:4" ht="20.100000000000001" customHeight="1" x14ac:dyDescent="0.15">
      <c r="A6" s="35" t="s">
        <v>133</v>
      </c>
      <c r="B6" s="40">
        <v>599.70213673096725</v>
      </c>
      <c r="C6" s="23">
        <f>B6*gk_质量奖分配!$D$17/SUM($B$2:$B$62)</f>
        <v>10620.362966165576</v>
      </c>
      <c r="D6" s="26"/>
    </row>
    <row r="7" spans="1:4" ht="20.100000000000001" customHeight="1" x14ac:dyDescent="0.25">
      <c r="A7" s="21" t="s">
        <v>219</v>
      </c>
      <c r="B7" s="40">
        <v>196.89301740932174</v>
      </c>
      <c r="C7" s="23">
        <f>B7*gk_质量奖分配!$D$17/SUM($B$2:$B$62)</f>
        <v>3486.8565281244505</v>
      </c>
      <c r="D7" s="26"/>
    </row>
    <row r="8" spans="1:4" ht="20.100000000000001" customHeight="1" x14ac:dyDescent="0.25">
      <c r="A8" s="21" t="s">
        <v>126</v>
      </c>
      <c r="B8" s="40">
        <v>601.07006854716167</v>
      </c>
      <c r="C8" s="23">
        <f>B8*gk_质量奖分配!$D$17/SUM($B$2:$B$62)</f>
        <v>10644.588213185945</v>
      </c>
      <c r="D8" s="26"/>
    </row>
    <row r="9" spans="1:4" ht="20.100000000000001" customHeight="1" x14ac:dyDescent="0.25">
      <c r="A9" s="21" t="s">
        <v>15</v>
      </c>
      <c r="B9" s="40">
        <v>590.79946790224039</v>
      </c>
      <c r="C9" s="23">
        <f>B9*gk_质量奖分配!$D$17/SUM($B$2:$B$62)</f>
        <v>10462.70207330292</v>
      </c>
      <c r="D9" s="26"/>
    </row>
    <row r="10" spans="1:4" ht="20.100000000000001" customHeight="1" x14ac:dyDescent="0.25">
      <c r="A10" s="21" t="s">
        <v>174</v>
      </c>
      <c r="B10" s="40">
        <v>195.12144006162623</v>
      </c>
      <c r="C10" s="23">
        <f>B10*gk_质量奖分配!$D$17/SUM($B$2:$B$62)</f>
        <v>3455.4829623110545</v>
      </c>
      <c r="D10" s="26"/>
    </row>
    <row r="11" spans="1:4" ht="20.100000000000001" customHeight="1" x14ac:dyDescent="0.25">
      <c r="A11" s="21" t="s">
        <v>156</v>
      </c>
      <c r="B11" s="40">
        <v>196.58654770183475</v>
      </c>
      <c r="C11" s="23">
        <f>B11*gk_质量奖分配!$D$17/SUM($B$2:$B$62)</f>
        <v>3481.4291345363786</v>
      </c>
      <c r="D11" s="26"/>
    </row>
    <row r="12" spans="1:4" ht="20.100000000000001" customHeight="1" x14ac:dyDescent="0.25">
      <c r="A12" s="21" t="s">
        <v>135</v>
      </c>
      <c r="B12" s="40">
        <v>599.89820103041927</v>
      </c>
      <c r="C12" s="23">
        <f>B12*gk_质量奖分配!$D$17/SUM($B$2:$B$62)</f>
        <v>10623.835146598747</v>
      </c>
      <c r="D12" s="26"/>
    </row>
    <row r="13" spans="1:4" ht="20.100000000000001" customHeight="1" x14ac:dyDescent="0.25">
      <c r="A13" s="21" t="s">
        <v>226</v>
      </c>
      <c r="B13" s="40">
        <f>97.6480509745127/2</f>
        <v>48.82402548725635</v>
      </c>
      <c r="C13" s="23">
        <f>B13*gk_质量奖分配!$D$17/SUM($B$2:$B$62)</f>
        <v>864.64402973538029</v>
      </c>
      <c r="D13" s="26"/>
    </row>
    <row r="14" spans="1:4" ht="20.100000000000001" customHeight="1" x14ac:dyDescent="0.25">
      <c r="A14" s="21" t="s">
        <v>128</v>
      </c>
      <c r="B14" s="40">
        <v>597.92908254422798</v>
      </c>
      <c r="C14" s="23">
        <f>B14*gk_质量奖分配!$D$17/SUM($B$2:$B$62)</f>
        <v>10588.963246423878</v>
      </c>
      <c r="D14" s="26"/>
    </row>
    <row r="15" spans="1:4" ht="20.100000000000001" customHeight="1" x14ac:dyDescent="0.25">
      <c r="A15" s="21" t="s">
        <v>145</v>
      </c>
      <c r="B15" s="40">
        <v>593.13387202634203</v>
      </c>
      <c r="C15" s="23">
        <f>B15*gk_质量奖分配!$D$17/SUM($B$2:$B$62)</f>
        <v>10504.042961702648</v>
      </c>
      <c r="D15" s="26"/>
    </row>
    <row r="16" spans="1:4" ht="20.100000000000001" customHeight="1" x14ac:dyDescent="0.25">
      <c r="A16" s="21" t="s">
        <v>130</v>
      </c>
      <c r="B16" s="40">
        <v>596.31781037337498</v>
      </c>
      <c r="C16" s="23">
        <f>B16*gk_质量奖分配!$D$17/SUM($B$2:$B$62)</f>
        <v>10560.428588560189</v>
      </c>
      <c r="D16" s="26"/>
    </row>
    <row r="17" spans="1:4" ht="20.100000000000001" customHeight="1" x14ac:dyDescent="0.25">
      <c r="A17" s="21" t="s">
        <v>125</v>
      </c>
      <c r="B17" s="40">
        <v>588.30652675640999</v>
      </c>
      <c r="C17" s="23">
        <f>B17*gk_质量奖分配!$D$17/SUM($B$2:$B$62)</f>
        <v>10418.553589913599</v>
      </c>
      <c r="D17" s="26"/>
    </row>
    <row r="18" spans="1:4" ht="20.100000000000001" customHeight="1" x14ac:dyDescent="0.25">
      <c r="A18" s="21" t="s">
        <v>197</v>
      </c>
      <c r="B18" s="40">
        <v>397.16641636657039</v>
      </c>
      <c r="C18" s="23">
        <f>B18*gk_质量奖分配!$D$17/SUM($B$2:$B$62)</f>
        <v>7033.5775736555106</v>
      </c>
      <c r="D18" s="26"/>
    </row>
    <row r="19" spans="1:4" ht="20.100000000000001" customHeight="1" x14ac:dyDescent="0.25">
      <c r="A19" s="21" t="s">
        <v>140</v>
      </c>
      <c r="B19" s="40">
        <v>596.72229252091313</v>
      </c>
      <c r="C19" s="23">
        <f>B19*gk_质量奖分配!$D$17/SUM($B$2:$B$62)</f>
        <v>10567.591723318399</v>
      </c>
      <c r="D19" s="26"/>
    </row>
    <row r="20" spans="1:4" ht="20.100000000000001" customHeight="1" x14ac:dyDescent="0.25">
      <c r="A20" s="21" t="s">
        <v>14</v>
      </c>
      <c r="B20" s="40">
        <v>583.86161754708132</v>
      </c>
      <c r="C20" s="23">
        <f>B20*gk_质量奖分配!$D$17/SUM($B$2:$B$62)</f>
        <v>10339.836929986306</v>
      </c>
      <c r="D20" s="26"/>
    </row>
    <row r="21" spans="1:4" ht="20.100000000000001" customHeight="1" x14ac:dyDescent="0.25">
      <c r="A21" s="21" t="s">
        <v>148</v>
      </c>
      <c r="B21" s="40">
        <v>604.81054851880594</v>
      </c>
      <c r="C21" s="23">
        <f>B21*gk_质量奖分配!$D$17/SUM($B$2:$B$62)</f>
        <v>10710.829856384153</v>
      </c>
      <c r="D21" s="26"/>
    </row>
    <row r="22" spans="1:4" ht="20.100000000000001" customHeight="1" x14ac:dyDescent="0.25">
      <c r="A22" s="21" t="s">
        <v>100</v>
      </c>
      <c r="B22" s="40">
        <v>200.38300678526866</v>
      </c>
      <c r="C22" s="23">
        <f>B22*gk_质量奖分配!$D$17/SUM($B$2:$B$62)</f>
        <v>3548.6621340251768</v>
      </c>
      <c r="D22" s="26"/>
    </row>
    <row r="23" spans="1:4" ht="20.100000000000001" customHeight="1" x14ac:dyDescent="0.25">
      <c r="A23" s="21" t="s">
        <v>127</v>
      </c>
      <c r="B23" s="40">
        <v>576.88491614408997</v>
      </c>
      <c r="C23" s="23">
        <f>B23*gk_质量奖分配!$D$17/SUM($B$2:$B$62)</f>
        <v>10216.283758056281</v>
      </c>
      <c r="D23" s="26"/>
    </row>
    <row r="24" spans="1:4" ht="20.100000000000001" customHeight="1" x14ac:dyDescent="0.25">
      <c r="A24" s="21" t="s">
        <v>129</v>
      </c>
      <c r="B24" s="40">
        <v>598.45355084302025</v>
      </c>
      <c r="C24" s="23">
        <f>B24*gk_质量奖分配!$D$17/SUM($B$2:$B$62)</f>
        <v>10598.251263518137</v>
      </c>
      <c r="D24" s="26"/>
    </row>
    <row r="25" spans="1:4" ht="20.100000000000001" customHeight="1" x14ac:dyDescent="0.25">
      <c r="A25" s="21" t="s">
        <v>198</v>
      </c>
      <c r="B25" s="40">
        <v>396.79542469697708</v>
      </c>
      <c r="C25" s="23">
        <f>B25*gk_质量奖分配!$D$17/SUM($B$2:$B$62)</f>
        <v>7027.0075350527095</v>
      </c>
      <c r="D25" s="26"/>
    </row>
    <row r="26" spans="1:4" ht="20.100000000000001" customHeight="1" x14ac:dyDescent="0.25">
      <c r="A26" s="21" t="s">
        <v>20</v>
      </c>
      <c r="B26" s="40">
        <v>597.51785649455792</v>
      </c>
      <c r="C26" s="23">
        <f>B26*gk_质量奖分配!$D$17/SUM($B$2:$B$62)</f>
        <v>10581.680681228354</v>
      </c>
      <c r="D26" s="26"/>
    </row>
    <row r="27" spans="1:4" ht="20.100000000000001" customHeight="1" x14ac:dyDescent="0.25">
      <c r="A27" s="21" t="s">
        <v>186</v>
      </c>
      <c r="B27" s="40">
        <v>390.99702638363777</v>
      </c>
      <c r="C27" s="23">
        <f>B27*gk_质量奖分配!$D$17/SUM($B$2:$B$62)</f>
        <v>6924.3213998227275</v>
      </c>
      <c r="D27" s="26"/>
    </row>
    <row r="28" spans="1:4" ht="20.100000000000001" customHeight="1" x14ac:dyDescent="0.25">
      <c r="A28" s="21" t="s">
        <v>131</v>
      </c>
      <c r="B28" s="40">
        <v>592.12812458451253</v>
      </c>
      <c r="C28" s="23">
        <f>B28*gk_质量奖分配!$D$17/SUM($B$2:$B$62)</f>
        <v>10486.231781401128</v>
      </c>
      <c r="D28" s="26"/>
    </row>
    <row r="29" spans="1:4" ht="20.100000000000001" customHeight="1" x14ac:dyDescent="0.25">
      <c r="A29" s="21" t="s">
        <v>103</v>
      </c>
      <c r="B29" s="40">
        <v>200.27054675213014</v>
      </c>
      <c r="C29" s="23">
        <f>B29*gk_质量奖分配!$D$17/SUM($B$2:$B$62)</f>
        <v>3546.6705346995045</v>
      </c>
      <c r="D29" s="26"/>
    </row>
    <row r="30" spans="1:4" ht="20.100000000000001" customHeight="1" x14ac:dyDescent="0.25">
      <c r="A30" s="21" t="s">
        <v>123</v>
      </c>
      <c r="B30" s="40">
        <v>591.24133677240093</v>
      </c>
      <c r="C30" s="23">
        <f>B30*gk_质量奖分配!$D$17/SUM($B$2:$B$62)</f>
        <v>10470.527304358682</v>
      </c>
      <c r="D30" s="26"/>
    </row>
    <row r="31" spans="1:4" ht="20.100000000000001" customHeight="1" x14ac:dyDescent="0.25">
      <c r="A31" s="21" t="s">
        <v>104</v>
      </c>
      <c r="B31" s="40">
        <v>203.98611555096244</v>
      </c>
      <c r="C31" s="23">
        <f>B31*gk_质量奖分配!$D$17/SUM($B$2:$B$62)</f>
        <v>3612.4710160592381</v>
      </c>
      <c r="D31" s="26"/>
    </row>
    <row r="32" spans="1:4" ht="20.100000000000001" customHeight="1" x14ac:dyDescent="0.25">
      <c r="A32" s="21" t="s">
        <v>143</v>
      </c>
      <c r="B32" s="40">
        <v>590.58362662604077</v>
      </c>
      <c r="C32" s="23">
        <f>B32*gk_质量奖分配!$D$17/SUM($B$2:$B$62)</f>
        <v>10458.879654545475</v>
      </c>
      <c r="D32" s="26"/>
    </row>
    <row r="33" spans="1:4" ht="20.100000000000001" customHeight="1" x14ac:dyDescent="0.25">
      <c r="A33" s="21" t="s">
        <v>146</v>
      </c>
      <c r="B33" s="40">
        <v>596.6956066283351</v>
      </c>
      <c r="C33" s="23">
        <f>B33*gk_质量奖分配!$D$17/SUM($B$2:$B$62)</f>
        <v>10567.119132263781</v>
      </c>
      <c r="D33" s="26"/>
    </row>
    <row r="34" spans="1:4" ht="20.100000000000001" customHeight="1" x14ac:dyDescent="0.25">
      <c r="A34" s="21" t="s">
        <v>190</v>
      </c>
      <c r="B34" s="40">
        <v>397.4169359590278</v>
      </c>
      <c r="C34" s="23">
        <f>B34*gk_质量奖分配!$D$17/SUM($B$2:$B$62)</f>
        <v>7038.0141244681145</v>
      </c>
      <c r="D34" s="26"/>
    </row>
    <row r="35" spans="1:4" ht="20.100000000000001" customHeight="1" x14ac:dyDescent="0.25">
      <c r="A35" s="21" t="s">
        <v>134</v>
      </c>
      <c r="B35" s="40">
        <v>593.20407087790727</v>
      </c>
      <c r="C35" s="23">
        <f>B35*gk_质量奖分配!$D$17/SUM($B$2:$B$62)</f>
        <v>10505.286141004117</v>
      </c>
      <c r="D35" s="26"/>
    </row>
    <row r="36" spans="1:4" ht="20.100000000000001" customHeight="1" x14ac:dyDescent="0.25">
      <c r="A36" s="21" t="s">
        <v>13</v>
      </c>
      <c r="B36" s="40">
        <v>591.57739792235668</v>
      </c>
      <c r="C36" s="23">
        <f>B36*gk_质量奖分配!$D$17/SUM($B$2:$B$62)</f>
        <v>10476.478744536656</v>
      </c>
      <c r="D36" s="26"/>
    </row>
    <row r="37" spans="1:4" ht="20.100000000000001" customHeight="1" x14ac:dyDescent="0.25">
      <c r="A37" s="21" t="s">
        <v>108</v>
      </c>
      <c r="B37" s="40">
        <f>95.7808478938101+97.65/2</f>
        <v>144.60584789381011</v>
      </c>
      <c r="C37" s="23">
        <f>B37*gk_质量奖分配!$D$17/SUM($B$2:$B$62)</f>
        <v>2560.8823073968047</v>
      </c>
      <c r="D37" s="26"/>
    </row>
    <row r="38" spans="1:4" ht="20.100000000000001" customHeight="1" x14ac:dyDescent="0.25">
      <c r="A38" s="21" t="s">
        <v>179</v>
      </c>
      <c r="B38" s="40">
        <v>97.083333333333329</v>
      </c>
      <c r="C38" s="23">
        <f>B38*gk_质量奖分配!$D$17/SUM($B$2:$B$62)</f>
        <v>1719.2872508102903</v>
      </c>
      <c r="D38" s="26"/>
    </row>
    <row r="39" spans="1:4" ht="20.100000000000001" customHeight="1" x14ac:dyDescent="0.25">
      <c r="A39" s="21" t="s">
        <v>202</v>
      </c>
      <c r="B39" s="40">
        <v>197.01601057579319</v>
      </c>
      <c r="C39" s="23">
        <f>B39*gk_质量奖分配!$D$17/SUM($B$2:$B$62)</f>
        <v>3489.0346628854923</v>
      </c>
      <c r="D39" s="26"/>
    </row>
    <row r="40" spans="1:4" ht="20.100000000000001" customHeight="1" x14ac:dyDescent="0.25">
      <c r="A40" s="21" t="s">
        <v>201</v>
      </c>
      <c r="B40" s="40">
        <v>197.17669676566277</v>
      </c>
      <c r="C40" s="23">
        <f>B40*gk_质量奖分配!$D$17/SUM($B$2:$B$62)</f>
        <v>3491.8803183459972</v>
      </c>
      <c r="D40" s="26"/>
    </row>
    <row r="41" spans="1:4" ht="20.100000000000001" customHeight="1" x14ac:dyDescent="0.25">
      <c r="A41" s="21" t="s">
        <v>139</v>
      </c>
      <c r="B41" s="40">
        <v>391.81235391509722</v>
      </c>
      <c r="C41" s="23">
        <f>B41*gk_质量奖分配!$D$17/SUM($B$2:$B$62)</f>
        <v>6938.7603584157523</v>
      </c>
      <c r="D41" s="26"/>
    </row>
    <row r="42" spans="1:4" ht="20.100000000000001" customHeight="1" x14ac:dyDescent="0.25">
      <c r="A42" s="21" t="s">
        <v>203</v>
      </c>
      <c r="B42" s="40">
        <v>95.346689400397878</v>
      </c>
      <c r="C42" s="23">
        <f>B42*gk_质量奖分配!$D$17/SUM($B$2:$B$62)</f>
        <v>1688.5323346925943</v>
      </c>
      <c r="D42" s="26"/>
    </row>
    <row r="43" spans="1:4" ht="20.100000000000001" customHeight="1" x14ac:dyDescent="0.25">
      <c r="A43" s="21" t="s">
        <v>136</v>
      </c>
      <c r="B43" s="40">
        <v>398.57004655245089</v>
      </c>
      <c r="C43" s="23">
        <f>B43*gk_质量奖分配!$D$17/SUM($B$2:$B$62)</f>
        <v>7058.4350172617269</v>
      </c>
      <c r="D43" s="26"/>
    </row>
    <row r="44" spans="1:4" ht="20.100000000000001" customHeight="1" x14ac:dyDescent="0.25">
      <c r="A44" s="21" t="s">
        <v>141</v>
      </c>
      <c r="B44" s="40">
        <v>388.00441534152981</v>
      </c>
      <c r="C44" s="23">
        <f>B44*gk_质量奖分配!$D$17/SUM($B$2:$B$62)</f>
        <v>6871.3240640837021</v>
      </c>
      <c r="D44" s="26"/>
    </row>
    <row r="45" spans="1:4" ht="20.100000000000001" customHeight="1" x14ac:dyDescent="0.25">
      <c r="A45" s="21" t="s">
        <v>124</v>
      </c>
      <c r="B45" s="40">
        <v>300.37050814780798</v>
      </c>
      <c r="C45" s="23">
        <f>B45*gk_质量奖分配!$D$17/SUM($B$2:$B$62)</f>
        <v>5319.3804481847346</v>
      </c>
      <c r="D45" s="26"/>
    </row>
    <row r="46" spans="1:4" ht="20.100000000000001" customHeight="1" x14ac:dyDescent="0.25">
      <c r="A46" s="21" t="s">
        <v>147</v>
      </c>
      <c r="B46" s="40">
        <v>399.49213555061465</v>
      </c>
      <c r="C46" s="23">
        <f>B46*gk_质量奖分配!$D$17/SUM($B$2:$B$62)</f>
        <v>7074.7646570075331</v>
      </c>
      <c r="D46" s="26"/>
    </row>
    <row r="47" spans="1:4" ht="20.100000000000001" customHeight="1" x14ac:dyDescent="0.15">
      <c r="A47" s="35" t="s">
        <v>199</v>
      </c>
      <c r="B47" s="40">
        <v>195.12987012987008</v>
      </c>
      <c r="C47" s="23">
        <f>B47*gk_质量奖分配!$D$17/SUM($B$2:$B$62)</f>
        <v>3455.6322537327378</v>
      </c>
      <c r="D47" s="26"/>
    </row>
    <row r="48" spans="1:4" ht="20.100000000000001" customHeight="1" x14ac:dyDescent="0.25">
      <c r="A48" s="21" t="s">
        <v>204</v>
      </c>
      <c r="B48" s="40">
        <v>191.02986559677197</v>
      </c>
      <c r="C48" s="23">
        <f>B48*gk_质量奖分配!$D$17/SUM($B$2:$B$62)</f>
        <v>3383.0236474973385</v>
      </c>
      <c r="D48" s="26"/>
    </row>
    <row r="49" spans="1:4" ht="20.100000000000001" customHeight="1" x14ac:dyDescent="0.25">
      <c r="A49" s="21" t="s">
        <v>200</v>
      </c>
      <c r="B49" s="40">
        <v>97.440980634035171</v>
      </c>
      <c r="C49" s="23">
        <f>B49*gk_质量奖分配!$D$17/SUM($B$2:$B$62)</f>
        <v>1725.6209686923507</v>
      </c>
      <c r="D49" s="26"/>
    </row>
    <row r="50" spans="1:4" ht="20.100000000000001" customHeight="1" x14ac:dyDescent="0.25">
      <c r="A50" s="21" t="s">
        <v>163</v>
      </c>
      <c r="B50" s="40">
        <v>101.86100131752305</v>
      </c>
      <c r="C50" s="23">
        <f>B50*gk_质量奖分配!$D$17/SUM($B$2:$B$62)</f>
        <v>1803.8968678453653</v>
      </c>
      <c r="D50" s="26"/>
    </row>
    <row r="51" spans="1:4" ht="20.100000000000001" customHeight="1" x14ac:dyDescent="0.25">
      <c r="A51" s="21" t="s">
        <v>16</v>
      </c>
      <c r="B51" s="40">
        <v>300.00300477613683</v>
      </c>
      <c r="C51" s="23">
        <f>B51*gk_质量奖分配!$D$17/SUM($B$2:$B$62)</f>
        <v>5312.8721852332083</v>
      </c>
      <c r="D51" s="26"/>
    </row>
    <row r="52" spans="1:4" ht="20.100000000000001" customHeight="1" x14ac:dyDescent="0.25">
      <c r="A52" s="21" t="s">
        <v>217</v>
      </c>
      <c r="B52" s="40">
        <v>192.14201827501324</v>
      </c>
      <c r="C52" s="23">
        <f>B52*gk_质量奖分配!$D$17/SUM($B$2:$B$62)</f>
        <v>3402.7192003281175</v>
      </c>
      <c r="D52" s="26"/>
    </row>
    <row r="53" spans="1:4" ht="20.100000000000001" customHeight="1" x14ac:dyDescent="0.25">
      <c r="A53" s="21" t="s">
        <v>220</v>
      </c>
      <c r="B53" s="40">
        <v>188.0605134477064</v>
      </c>
      <c r="C53" s="23">
        <f>B53*gk_质量奖分配!$D$17/SUM($B$2:$B$62)</f>
        <v>3330.4382127190938</v>
      </c>
      <c r="D53" s="26"/>
    </row>
    <row r="54" spans="1:4" ht="20.100000000000001" customHeight="1" x14ac:dyDescent="0.25">
      <c r="A54" s="21" t="s">
        <v>222</v>
      </c>
      <c r="B54" s="40">
        <v>202.96749292181761</v>
      </c>
      <c r="C54" s="23">
        <f>B54*gk_质量奖分配!$D$17/SUM($B$2:$B$62)</f>
        <v>3594.4318239595759</v>
      </c>
      <c r="D54" s="26"/>
    </row>
    <row r="55" spans="1:4" ht="20.100000000000001" customHeight="1" x14ac:dyDescent="0.25">
      <c r="A55" s="21" t="s">
        <v>216</v>
      </c>
      <c r="B55" s="40">
        <v>205.94284147556297</v>
      </c>
      <c r="C55" s="23">
        <f>B55*gk_质量奖分配!$D$17/SUM($B$2:$B$62)</f>
        <v>3647.1234514463185</v>
      </c>
      <c r="D55" s="26"/>
    </row>
    <row r="56" spans="1:4" ht="20.100000000000001" customHeight="1" x14ac:dyDescent="0.25">
      <c r="A56" s="21" t="s">
        <v>218</v>
      </c>
      <c r="B56" s="40">
        <v>195.94029863464229</v>
      </c>
      <c r="C56" s="23">
        <f>B56*gk_质量奖分配!$D$17/SUM($B$2:$B$62)</f>
        <v>3469.9844535193274</v>
      </c>
      <c r="D56" s="26"/>
    </row>
    <row r="57" spans="1:4" ht="20.100000000000001" customHeight="1" x14ac:dyDescent="0.25">
      <c r="A57" s="21" t="s">
        <v>221</v>
      </c>
      <c r="B57" s="40">
        <v>194.60630670454805</v>
      </c>
      <c r="C57" s="23">
        <f>B57*gk_质量奖分配!$D$17/SUM($B$2:$B$62)</f>
        <v>3446.3602614016127</v>
      </c>
      <c r="D57" s="26"/>
    </row>
    <row r="58" spans="1:4" ht="20.100000000000001" customHeight="1" x14ac:dyDescent="0.25">
      <c r="A58" s="21" t="s">
        <v>132</v>
      </c>
      <c r="B58" s="40">
        <v>205.72133808022699</v>
      </c>
      <c r="C58" s="23">
        <f>B58*gk_质量奖分配!$D$17/SUM($B$2:$B$62)</f>
        <v>3643.2007599756334</v>
      </c>
      <c r="D58" s="26"/>
    </row>
    <row r="59" spans="1:4" ht="20.100000000000001" customHeight="1" x14ac:dyDescent="0.25">
      <c r="A59" s="21" t="s">
        <v>106</v>
      </c>
      <c r="B59" s="40">
        <v>201.99176444771456</v>
      </c>
      <c r="C59" s="23">
        <f>B59*gk_质量奖分配!$D$17/SUM($B$2:$B$62)</f>
        <v>3577.1522614622918</v>
      </c>
      <c r="D59" s="26"/>
    </row>
    <row r="60" spans="1:4" ht="20.100000000000001" customHeight="1" x14ac:dyDescent="0.25">
      <c r="A60" s="21" t="s">
        <v>138</v>
      </c>
      <c r="B60" s="40">
        <v>99.885062720740478</v>
      </c>
      <c r="C60" s="23">
        <f>B60*gk_质量奖分配!$D$17/SUM($B$2:$B$62)</f>
        <v>1768.9041876273507</v>
      </c>
      <c r="D60" s="26"/>
    </row>
    <row r="61" spans="1:4" ht="20.100000000000001" customHeight="1" x14ac:dyDescent="0.25">
      <c r="A61" s="21" t="s">
        <v>196</v>
      </c>
      <c r="B61" s="40">
        <v>101.91447486133474</v>
      </c>
      <c r="C61" s="23">
        <f>B61*gk_质量奖分配!$D$17/SUM($B$2:$B$62)</f>
        <v>1804.8438520389902</v>
      </c>
      <c r="D61" s="26"/>
    </row>
    <row r="62" spans="1:4" ht="20.100000000000001" customHeight="1" x14ac:dyDescent="0.25">
      <c r="A62" s="21" t="s">
        <v>107</v>
      </c>
      <c r="B62" s="40">
        <v>100.11204481792713</v>
      </c>
      <c r="C62" s="23">
        <f>B62*gk_质量奖分配!$D$17/SUM($B$2:$B$62)</f>
        <v>1772.9239036018248</v>
      </c>
      <c r="D62" s="26"/>
    </row>
    <row r="63" spans="1:4" ht="28.5" customHeight="1" x14ac:dyDescent="0.15">
      <c r="B63" s="39">
        <f>SUM(B2:B62)</f>
        <v>22059.538750990392</v>
      </c>
      <c r="C63" s="39">
        <f>SUM(C2:C62)</f>
        <v>390661.12000000029</v>
      </c>
    </row>
  </sheetData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7276F-6D7D-4EF9-8D9C-15E0D59B6AA8}">
  <dimension ref="A1:F63"/>
  <sheetViews>
    <sheetView zoomScale="130" zoomScaleNormal="130" workbookViewId="0">
      <pane xSplit="1" ySplit="2" topLeftCell="B48" activePane="bottomRight" state="frozen"/>
      <selection pane="topRight" activeCell="B1" sqref="B1"/>
      <selection pane="bottomLeft" activeCell="A3" sqref="A3"/>
      <selection pane="bottomRight" activeCell="E65" sqref="E65"/>
    </sheetView>
  </sheetViews>
  <sheetFormatPr defaultColWidth="9" defaultRowHeight="15.75" x14ac:dyDescent="0.15"/>
  <cols>
    <col min="1" max="1" width="9" style="24"/>
    <col min="2" max="2" width="11" style="24" customWidth="1"/>
    <col min="3" max="3" width="11.875" style="24" customWidth="1"/>
    <col min="4" max="4" width="11.125" style="24" bestFit="1" customWidth="1"/>
    <col min="5" max="5" width="13.375" style="24" customWidth="1"/>
    <col min="6" max="6" width="11.625" style="24" customWidth="1"/>
    <col min="7" max="16384" width="9" style="24"/>
  </cols>
  <sheetData>
    <row r="1" spans="1:6" ht="18" customHeight="1" x14ac:dyDescent="0.15">
      <c r="A1" s="19"/>
      <c r="B1" s="19"/>
      <c r="C1" s="99" t="s">
        <v>54</v>
      </c>
      <c r="D1" s="82"/>
      <c r="E1" s="98" t="s">
        <v>75</v>
      </c>
      <c r="F1" s="83"/>
    </row>
    <row r="2" spans="1:6" x14ac:dyDescent="0.15">
      <c r="A2" s="19" t="s">
        <v>76</v>
      </c>
      <c r="B2" s="19" t="s">
        <v>53</v>
      </c>
      <c r="C2" s="19" t="s">
        <v>60</v>
      </c>
      <c r="D2" s="19" t="s">
        <v>57</v>
      </c>
      <c r="E2" s="19" t="s">
        <v>60</v>
      </c>
      <c r="F2" s="19" t="s">
        <v>57</v>
      </c>
    </row>
    <row r="3" spans="1:6" x14ac:dyDescent="0.15">
      <c r="A3" s="19">
        <v>1</v>
      </c>
      <c r="B3" s="102" t="s">
        <v>178</v>
      </c>
      <c r="C3" s="19">
        <v>26.999999999999993</v>
      </c>
      <c r="D3" s="25">
        <f>C3*gk_质量奖分配!$D$20/SUM($C$3:$C$62)</f>
        <v>1375.5336890236438</v>
      </c>
      <c r="E3" s="19">
        <v>189</v>
      </c>
      <c r="F3" s="25">
        <f>E3*gk_质量奖分配!$D$21/SUM($E$3:$E$62)</f>
        <v>1248.2926804032209</v>
      </c>
    </row>
    <row r="4" spans="1:6" x14ac:dyDescent="0.15">
      <c r="A4" s="19">
        <v>2</v>
      </c>
      <c r="B4" s="102" t="s">
        <v>123</v>
      </c>
      <c r="C4" s="19">
        <v>206.1</v>
      </c>
      <c r="D4" s="25">
        <f>C4*gk_质量奖分配!$D$20/SUM($C$3:$C$62)</f>
        <v>10499.907159547152</v>
      </c>
      <c r="E4" s="19">
        <v>1074.5999999999999</v>
      </c>
      <c r="F4" s="25">
        <f>E4*gk_质量奖分配!$D$21/SUM($E$3:$E$62)</f>
        <v>7097.4355257211701</v>
      </c>
    </row>
    <row r="5" spans="1:6" x14ac:dyDescent="0.15">
      <c r="A5" s="19">
        <v>3</v>
      </c>
      <c r="B5" s="102" t="s">
        <v>20</v>
      </c>
      <c r="C5" s="19">
        <v>433.01999999999981</v>
      </c>
      <c r="D5" s="25">
        <f>C5*gk_质量奖分配!$D$20/SUM($C$3:$C$62)</f>
        <v>22060.503630408082</v>
      </c>
      <c r="E5" s="19">
        <v>2241</v>
      </c>
      <c r="F5" s="25">
        <f>E5*gk_质量奖分配!$D$21/SUM($E$3:$E$62)</f>
        <v>14801.184639066763</v>
      </c>
    </row>
    <row r="6" spans="1:6" x14ac:dyDescent="0.15">
      <c r="A6" s="19">
        <v>4</v>
      </c>
      <c r="B6" s="102" t="s">
        <v>124</v>
      </c>
      <c r="C6" s="19">
        <v>3.5399999999999987</v>
      </c>
      <c r="D6" s="25">
        <f>C6*gk_质量奖分配!$D$20/SUM($C$3:$C$62)</f>
        <v>180.34775033865552</v>
      </c>
      <c r="E6" s="19">
        <v>18.899999999999999</v>
      </c>
      <c r="F6" s="25">
        <f>E6*gk_质量奖分配!$D$21/SUM($E$3:$E$62)</f>
        <v>124.82926804032209</v>
      </c>
    </row>
    <row r="7" spans="1:6" x14ac:dyDescent="0.15">
      <c r="A7" s="19">
        <v>5</v>
      </c>
      <c r="B7" s="102" t="s">
        <v>125</v>
      </c>
      <c r="C7" s="19">
        <v>72.72</v>
      </c>
      <c r="D7" s="25">
        <f>C7*gk_质量奖分配!$D$20/SUM($C$3:$C$62)</f>
        <v>3704.7707357703489</v>
      </c>
      <c r="E7" s="19">
        <v>822.60000000000014</v>
      </c>
      <c r="F7" s="25">
        <f>E7*gk_质量奖分配!$D$21/SUM($E$3:$E$62)</f>
        <v>5433.0452851835435</v>
      </c>
    </row>
    <row r="8" spans="1:6" x14ac:dyDescent="0.15">
      <c r="A8" s="19">
        <v>6</v>
      </c>
      <c r="B8" s="102" t="s">
        <v>186</v>
      </c>
      <c r="C8" s="19">
        <v>-15.029999999999994</v>
      </c>
      <c r="D8" s="25">
        <f>C8*gk_质量奖分配!$D$20/SUM($C$3:$C$62)</f>
        <v>-765.71375355649502</v>
      </c>
      <c r="E8" s="19">
        <v>167.39999999999998</v>
      </c>
      <c r="F8" s="25">
        <f>E8*gk_质量奖分配!$D$21/SUM($E$3:$E$62)</f>
        <v>1105.6306597857099</v>
      </c>
    </row>
    <row r="9" spans="1:6" x14ac:dyDescent="0.15">
      <c r="A9" s="19">
        <v>7</v>
      </c>
      <c r="B9" s="102" t="s">
        <v>163</v>
      </c>
      <c r="C9" s="19">
        <v>2.1599999999999997</v>
      </c>
      <c r="D9" s="25">
        <f>C9*gk_质量奖分配!$D$20/SUM($C$3:$C$62)</f>
        <v>110.04269512189153</v>
      </c>
      <c r="E9" s="19">
        <v>41.400000000000006</v>
      </c>
      <c r="F9" s="25">
        <f>E9*gk_质量奖分配!$D$21/SUM($E$3:$E$62)</f>
        <v>273.43553951689609</v>
      </c>
    </row>
    <row r="10" spans="1:6" x14ac:dyDescent="0.15">
      <c r="A10" s="19">
        <v>8</v>
      </c>
      <c r="B10" s="102" t="s">
        <v>106</v>
      </c>
      <c r="C10" s="19">
        <v>62.040000000000077</v>
      </c>
      <c r="D10" s="25">
        <f>C10*gk_质量奖分配!$D$20/SUM($C$3:$C$62)</f>
        <v>3160.6707432232224</v>
      </c>
      <c r="E10" s="19">
        <v>215.99999999999989</v>
      </c>
      <c r="F10" s="25">
        <f>E10*gk_质量奖分配!$D$21/SUM($E$3:$E$62)</f>
        <v>1426.6202061751089</v>
      </c>
    </row>
    <row r="11" spans="1:6" x14ac:dyDescent="0.15">
      <c r="A11" s="19">
        <v>9</v>
      </c>
      <c r="B11" s="102" t="s">
        <v>197</v>
      </c>
      <c r="C11" s="19">
        <v>72</v>
      </c>
      <c r="D11" s="25">
        <f>C11*gk_质量奖分配!$D$20/SUM($C$3:$C$62)</f>
        <v>3668.0898373963846</v>
      </c>
      <c r="E11" s="19">
        <v>322.20000000000005</v>
      </c>
      <c r="F11" s="25">
        <f>E11*gk_质量奖分配!$D$21/SUM($E$3:$E$62)</f>
        <v>2128.0418075445391</v>
      </c>
    </row>
    <row r="12" spans="1:6" x14ac:dyDescent="0.15">
      <c r="A12" s="19">
        <v>10</v>
      </c>
      <c r="B12" s="102" t="s">
        <v>216</v>
      </c>
      <c r="C12" s="19">
        <v>51.600000000000023</v>
      </c>
      <c r="D12" s="25">
        <f>C12*gk_质量奖分配!$D$20/SUM($C$3:$C$62)</f>
        <v>2628.7977168007437</v>
      </c>
      <c r="E12" s="19">
        <v>241.19999999999985</v>
      </c>
      <c r="F12" s="25">
        <f>E12*gk_质量奖分配!$D$21/SUM($E$3:$E$62)</f>
        <v>1593.0592302288717</v>
      </c>
    </row>
    <row r="13" spans="1:6" x14ac:dyDescent="0.15">
      <c r="A13" s="19">
        <v>11</v>
      </c>
      <c r="B13" s="102" t="s">
        <v>126</v>
      </c>
      <c r="C13" s="19">
        <v>234.06000000000012</v>
      </c>
      <c r="D13" s="25">
        <f>C13*gk_质量奖分配!$D$20/SUM($C$3:$C$62)</f>
        <v>11924.348713069419</v>
      </c>
      <c r="E13" s="19">
        <v>750.60000000000014</v>
      </c>
      <c r="F13" s="25">
        <f>E13*gk_质量奖分配!$D$21/SUM($E$3:$E$62)</f>
        <v>4957.5052164585077</v>
      </c>
    </row>
    <row r="14" spans="1:6" x14ac:dyDescent="0.15">
      <c r="A14" s="19">
        <v>12</v>
      </c>
      <c r="B14" s="102" t="s">
        <v>256</v>
      </c>
      <c r="C14" s="19">
        <v>261.78000000000009</v>
      </c>
      <c r="D14" s="25">
        <f>C14*gk_质量奖分配!$D$20/SUM($C$3:$C$62)</f>
        <v>13336.563300467027</v>
      </c>
      <c r="E14" s="19">
        <v>1220.3999999999996</v>
      </c>
      <c r="F14" s="25">
        <f>E14*gk_质量奖分配!$D$21/SUM($E$3:$E$62)</f>
        <v>8060.4041648893672</v>
      </c>
    </row>
    <row r="15" spans="1:6" x14ac:dyDescent="0.15">
      <c r="A15" s="19">
        <v>13</v>
      </c>
      <c r="B15" s="102" t="s">
        <v>128</v>
      </c>
      <c r="C15" s="19">
        <v>168.57000000000014</v>
      </c>
      <c r="D15" s="25">
        <f>C15*gk_质量奖分配!$D$20/SUM($C$3:$C$62)</f>
        <v>8587.9153318042936</v>
      </c>
      <c r="E15" s="19">
        <v>871.2</v>
      </c>
      <c r="F15" s="25">
        <f>E15*gk_质量奖分配!$D$21/SUM($E$3:$E$62)</f>
        <v>5754.0348315729434</v>
      </c>
    </row>
    <row r="16" spans="1:6" x14ac:dyDescent="0.15">
      <c r="A16" s="19">
        <v>14</v>
      </c>
      <c r="B16" s="102" t="s">
        <v>129</v>
      </c>
      <c r="C16" s="19">
        <v>207.36000000000004</v>
      </c>
      <c r="D16" s="25">
        <f>C16*gk_质量奖分配!$D$20/SUM($C$3:$C$62)</f>
        <v>10564.098731701592</v>
      </c>
      <c r="E16" s="19">
        <v>1069.2</v>
      </c>
      <c r="F16" s="25">
        <f>E16*gk_质量奖分配!$D$21/SUM($E$3:$E$62)</f>
        <v>7061.7700205667934</v>
      </c>
    </row>
    <row r="17" spans="1:6" x14ac:dyDescent="0.15">
      <c r="A17" s="19">
        <v>15</v>
      </c>
      <c r="B17" s="102" t="s">
        <v>179</v>
      </c>
      <c r="C17" s="19">
        <v>-0.36000000000000004</v>
      </c>
      <c r="D17" s="25">
        <f>C17*gk_质量奖分配!$D$20/SUM($C$3:$C$62)</f>
        <v>-18.340449186981928</v>
      </c>
      <c r="E17" s="19">
        <v>18.899999999999999</v>
      </c>
      <c r="F17" s="25">
        <f>E17*gk_质量奖分配!$D$21/SUM($E$3:$E$62)</f>
        <v>124.82926804032209</v>
      </c>
    </row>
    <row r="18" spans="1:6" x14ac:dyDescent="0.15">
      <c r="A18" s="19">
        <v>16</v>
      </c>
      <c r="B18" s="102" t="s">
        <v>130</v>
      </c>
      <c r="C18" s="19">
        <v>199.17000000000013</v>
      </c>
      <c r="D18" s="25">
        <f>C18*gk_质量奖分配!$D$20/SUM($C$3:$C$62)</f>
        <v>10146.853512697757</v>
      </c>
      <c r="E18" s="19">
        <v>885.6</v>
      </c>
      <c r="F18" s="25">
        <f>E18*gk_质量奖分配!$D$21/SUM($E$3:$E$62)</f>
        <v>5849.1428453179506</v>
      </c>
    </row>
    <row r="19" spans="1:6" x14ac:dyDescent="0.15">
      <c r="A19" s="19">
        <v>17</v>
      </c>
      <c r="B19" s="102" t="s">
        <v>131</v>
      </c>
      <c r="C19" s="19">
        <v>293.10000000000002</v>
      </c>
      <c r="D19" s="25">
        <f>C19*gk_质量奖分配!$D$20/SUM($C$3:$C$62)</f>
        <v>14932.182379734451</v>
      </c>
      <c r="E19" s="19">
        <v>1112.4000000000001</v>
      </c>
      <c r="F19" s="25">
        <f>E19*gk_质量奖分配!$D$21/SUM($E$3:$E$62)</f>
        <v>7347.0940618018149</v>
      </c>
    </row>
    <row r="20" spans="1:6" x14ac:dyDescent="0.15">
      <c r="A20" s="19">
        <v>18</v>
      </c>
      <c r="B20" s="102" t="s">
        <v>156</v>
      </c>
      <c r="C20" s="19">
        <v>23.399999999999984</v>
      </c>
      <c r="D20" s="25">
        <f>C20*gk_质量奖分配!$D$20/SUM($C$3:$C$62)</f>
        <v>1192.1291971538242</v>
      </c>
      <c r="E20" s="19">
        <v>81</v>
      </c>
      <c r="F20" s="25">
        <f>E20*gk_质量奖分配!$D$21/SUM($E$3:$E$62)</f>
        <v>534.98257731566616</v>
      </c>
    </row>
    <row r="21" spans="1:6" x14ac:dyDescent="0.15">
      <c r="A21" s="19">
        <v>19</v>
      </c>
      <c r="B21" s="102" t="s">
        <v>217</v>
      </c>
      <c r="C21" s="19">
        <v>8.100000000000005</v>
      </c>
      <c r="D21" s="25">
        <f>C21*gk_质量奖分配!$D$20/SUM($C$3:$C$62)</f>
        <v>412.66010670709358</v>
      </c>
      <c r="E21" s="19">
        <v>48.600000000000009</v>
      </c>
      <c r="F21" s="25">
        <f>E21*gk_质量奖分配!$D$21/SUM($E$3:$E$62)</f>
        <v>320.98954638939972</v>
      </c>
    </row>
    <row r="22" spans="1:6" x14ac:dyDescent="0.15">
      <c r="A22" s="19">
        <v>20</v>
      </c>
      <c r="B22" s="102" t="s">
        <v>132</v>
      </c>
      <c r="C22" s="19">
        <v>11.040000000000001</v>
      </c>
      <c r="D22" s="25">
        <f>C22*gk_质量奖分配!$D$20/SUM($C$3:$C$62)</f>
        <v>562.44044173411237</v>
      </c>
      <c r="E22" s="19">
        <v>68.400000000000006</v>
      </c>
      <c r="F22" s="25">
        <f>E22*gk_质量奖分配!$D$21/SUM($E$3:$E$62)</f>
        <v>451.76306528878479</v>
      </c>
    </row>
    <row r="23" spans="1:6" x14ac:dyDescent="0.15">
      <c r="A23" s="19">
        <v>21</v>
      </c>
      <c r="B23" s="102" t="s">
        <v>133</v>
      </c>
      <c r="C23" s="19">
        <v>27.119999999999994</v>
      </c>
      <c r="D23" s="25">
        <f>C23*gk_质量奖分配!$D$20/SUM($C$3:$C$62)</f>
        <v>1381.6471720859713</v>
      </c>
      <c r="E23" s="19">
        <v>392.59999999999997</v>
      </c>
      <c r="F23" s="25">
        <f>E23*gk_质量奖分配!$D$21/SUM($E$3:$E$62)</f>
        <v>2593.0143191867965</v>
      </c>
    </row>
    <row r="24" spans="1:6" x14ac:dyDescent="0.15">
      <c r="A24" s="19">
        <v>22</v>
      </c>
      <c r="B24" s="102" t="s">
        <v>198</v>
      </c>
      <c r="C24" s="19">
        <v>-2.400000000000003</v>
      </c>
      <c r="D24" s="25">
        <f>C24*gk_质量奖分配!$D$20/SUM($C$3:$C$62)</f>
        <v>-122.26966124654631</v>
      </c>
      <c r="E24" s="19">
        <v>158.39999999999998</v>
      </c>
      <c r="F24" s="25">
        <f>E24*gk_质量奖分配!$D$21/SUM($E$3:$E$62)</f>
        <v>1046.1881511950803</v>
      </c>
    </row>
    <row r="25" spans="1:6" x14ac:dyDescent="0.15">
      <c r="A25" s="19">
        <v>23</v>
      </c>
      <c r="B25" s="102" t="s">
        <v>104</v>
      </c>
      <c r="C25" s="19">
        <v>48.75</v>
      </c>
      <c r="D25" s="25">
        <f>C25*gk_质量奖分配!$D$20/SUM($C$3:$C$62)</f>
        <v>2483.6024940704688</v>
      </c>
      <c r="E25" s="19">
        <v>333</v>
      </c>
      <c r="F25" s="25">
        <f>E25*gk_质量奖分配!$D$21/SUM($E$3:$E$62)</f>
        <v>2199.3728178532942</v>
      </c>
    </row>
    <row r="26" spans="1:6" x14ac:dyDescent="0.15">
      <c r="A26" s="19">
        <v>24</v>
      </c>
      <c r="B26" s="102" t="s">
        <v>204</v>
      </c>
      <c r="C26" s="19">
        <v>16.920000000000005</v>
      </c>
      <c r="D26" s="25">
        <f>C26*gk_质量奖分配!$D$20/SUM($C$3:$C$62)</f>
        <v>862.00111178815064</v>
      </c>
      <c r="E26" s="19">
        <v>102.60000000000004</v>
      </c>
      <c r="F26" s="25">
        <f>E26*gk_质量奖分配!$D$21/SUM($E$3:$E$62)</f>
        <v>677.64459793317735</v>
      </c>
    </row>
    <row r="27" spans="1:6" x14ac:dyDescent="0.15">
      <c r="A27" s="19">
        <v>25</v>
      </c>
      <c r="B27" s="102" t="s">
        <v>134</v>
      </c>
      <c r="C27" s="19">
        <v>202.23000000000002</v>
      </c>
      <c r="D27" s="25">
        <f>C27*gk_质量奖分配!$D$20/SUM($C$3:$C$62)</f>
        <v>10302.747330787097</v>
      </c>
      <c r="E27" s="19">
        <v>1029.5999999999999</v>
      </c>
      <c r="F27" s="25">
        <f>E27*gk_质量奖分配!$D$21/SUM($E$3:$E$62)</f>
        <v>6800.222982768023</v>
      </c>
    </row>
    <row r="28" spans="1:6" x14ac:dyDescent="0.15">
      <c r="A28" s="19">
        <v>26</v>
      </c>
      <c r="B28" s="102" t="s">
        <v>135</v>
      </c>
      <c r="C28" s="19">
        <v>176.13000000000017</v>
      </c>
      <c r="D28" s="25">
        <f>C28*gk_质量奖分配!$D$20/SUM($C$3:$C$62)</f>
        <v>8973.0647647309142</v>
      </c>
      <c r="E28" s="19">
        <v>611.1</v>
      </c>
      <c r="F28" s="25">
        <f>E28*gk_质量奖分配!$D$21/SUM($E$3:$E$62)</f>
        <v>4036.1463333037482</v>
      </c>
    </row>
    <row r="29" spans="1:6" x14ac:dyDescent="0.15">
      <c r="A29" s="19">
        <v>27</v>
      </c>
      <c r="B29" s="102" t="s">
        <v>201</v>
      </c>
      <c r="C29" s="19">
        <v>5.3999999999999986</v>
      </c>
      <c r="D29" s="25">
        <f>C29*gk_质量奖分配!$D$20/SUM($C$3:$C$62)</f>
        <v>275.10673780472877</v>
      </c>
      <c r="E29" s="19">
        <v>65.900000000000006</v>
      </c>
      <c r="F29" s="25">
        <f>E29*gk_质量奖分配!$D$21/SUM($E$3:$E$62)</f>
        <v>435.25125734694325</v>
      </c>
    </row>
    <row r="30" spans="1:6" x14ac:dyDescent="0.15">
      <c r="A30" s="19">
        <v>28</v>
      </c>
      <c r="B30" s="102" t="s">
        <v>196</v>
      </c>
      <c r="C30" s="19">
        <v>7.74000000000001</v>
      </c>
      <c r="D30" s="25">
        <f>C30*gk_质量奖分配!$D$20/SUM($C$3:$C$62)</f>
        <v>394.31965752011189</v>
      </c>
      <c r="E30" s="19">
        <v>46.799999999999983</v>
      </c>
      <c r="F30" s="25">
        <f>E30*gk_质量奖分配!$D$21/SUM($E$3:$E$62)</f>
        <v>309.10104467127371</v>
      </c>
    </row>
    <row r="31" spans="1:6" x14ac:dyDescent="0.15">
      <c r="A31" s="19">
        <v>29</v>
      </c>
      <c r="B31" s="102" t="s">
        <v>136</v>
      </c>
      <c r="C31" s="19">
        <v>30.570000000000007</v>
      </c>
      <c r="D31" s="25">
        <f>C31*gk_质量奖分配!$D$20/SUM($C$3:$C$62)</f>
        <v>1557.4098101278821</v>
      </c>
      <c r="E31" s="19">
        <v>136.80000000000001</v>
      </c>
      <c r="F31" s="25">
        <f>E31*gk_质量奖分配!$D$21/SUM($E$3:$E$62)</f>
        <v>903.52613057756957</v>
      </c>
    </row>
    <row r="32" spans="1:6" x14ac:dyDescent="0.15">
      <c r="A32" s="19">
        <v>30</v>
      </c>
      <c r="B32" s="102" t="s">
        <v>202</v>
      </c>
      <c r="C32" s="19">
        <v>-0.90000000000000013</v>
      </c>
      <c r="D32" s="25">
        <f>C32*gk_质量奖分配!$D$20/SUM($C$3:$C$62)</f>
        <v>-45.85112296745482</v>
      </c>
      <c r="E32" s="19">
        <v>42.4</v>
      </c>
      <c r="F32" s="25">
        <f>E32*gk_质量奖分配!$D$21/SUM($E$3:$E$62)</f>
        <v>280.0402626936326</v>
      </c>
    </row>
    <row r="33" spans="1:6" x14ac:dyDescent="0.15">
      <c r="A33" s="19">
        <v>31</v>
      </c>
      <c r="B33" s="102" t="s">
        <v>220</v>
      </c>
      <c r="C33" s="19">
        <v>54.900000000000006</v>
      </c>
      <c r="D33" s="25">
        <f>C33*gk_质量奖分配!$D$20/SUM($C$3:$C$62)</f>
        <v>2796.9185010147439</v>
      </c>
      <c r="E33" s="19">
        <v>269.99999999999983</v>
      </c>
      <c r="F33" s="25">
        <f>E33*gk_质量奖分配!$D$21/SUM($E$3:$E$62)</f>
        <v>1783.275257718886</v>
      </c>
    </row>
    <row r="34" spans="1:6" x14ac:dyDescent="0.15">
      <c r="A34" s="19">
        <v>32</v>
      </c>
      <c r="B34" s="102" t="s">
        <v>100</v>
      </c>
      <c r="C34" s="19">
        <v>159.90000000000006</v>
      </c>
      <c r="D34" s="25">
        <f>C34*gk_质量奖分配!$D$20/SUM($C$3:$C$62)</f>
        <v>8146.2161805511414</v>
      </c>
      <c r="E34" s="19">
        <v>729</v>
      </c>
      <c r="F34" s="25">
        <f>E34*gk_质量奖分配!$D$21/SUM($E$3:$E$62)</f>
        <v>4814.8431958409956</v>
      </c>
    </row>
    <row r="35" spans="1:6" x14ac:dyDescent="0.15">
      <c r="A35" s="19">
        <v>33</v>
      </c>
      <c r="B35" s="102" t="s">
        <v>137</v>
      </c>
      <c r="C35" s="19">
        <v>31.32</v>
      </c>
      <c r="D35" s="25">
        <f>C35*gk_质量奖分配!$D$20/SUM($C$3:$C$62)</f>
        <v>1595.6190792674272</v>
      </c>
      <c r="E35" s="19">
        <v>738</v>
      </c>
      <c r="F35" s="25">
        <f>E35*gk_质量奖分配!$D$21/SUM($E$3:$E$62)</f>
        <v>4874.2857044316252</v>
      </c>
    </row>
    <row r="36" spans="1:6" x14ac:dyDescent="0.15">
      <c r="A36" s="19">
        <v>34</v>
      </c>
      <c r="B36" s="102" t="s">
        <v>138</v>
      </c>
      <c r="C36" s="19">
        <v>2.0399999999999996</v>
      </c>
      <c r="D36" s="25">
        <f>C36*gk_质量奖分配!$D$20/SUM($C$3:$C$62)</f>
        <v>103.92921205956422</v>
      </c>
      <c r="E36" s="19">
        <v>5.4</v>
      </c>
      <c r="F36" s="25">
        <f>E36*gk_质量奖分配!$D$21/SUM($E$3:$E$62)</f>
        <v>35.665505154377747</v>
      </c>
    </row>
    <row r="37" spans="1:6" x14ac:dyDescent="0.15">
      <c r="A37" s="19">
        <v>35</v>
      </c>
      <c r="B37" s="102" t="s">
        <v>13</v>
      </c>
      <c r="C37" s="19">
        <v>381.80999999999977</v>
      </c>
      <c r="D37" s="25">
        <f>C37*gk_质量奖分配!$D$20/SUM($C$3:$C$62)</f>
        <v>19451.574733559901</v>
      </c>
      <c r="E37" s="19">
        <v>1760.3999999999999</v>
      </c>
      <c r="F37" s="25">
        <f>E37*gk_质量奖分配!$D$21/SUM($E$3:$E$62)</f>
        <v>11626.954680327144</v>
      </c>
    </row>
    <row r="38" spans="1:6" x14ac:dyDescent="0.15">
      <c r="A38" s="19">
        <v>36</v>
      </c>
      <c r="B38" s="102" t="s">
        <v>174</v>
      </c>
      <c r="C38" s="19">
        <v>26.999999999999993</v>
      </c>
      <c r="D38" s="25">
        <f>C38*gk_质量奖分配!$D$20/SUM($C$3:$C$62)</f>
        <v>1375.5336890236438</v>
      </c>
      <c r="E38" s="19">
        <v>18</v>
      </c>
      <c r="F38" s="25">
        <f>E38*gk_质量奖分配!$D$21/SUM($E$3:$E$62)</f>
        <v>118.88501718125916</v>
      </c>
    </row>
    <row r="39" spans="1:6" x14ac:dyDescent="0.15">
      <c r="A39" s="19">
        <v>37</v>
      </c>
      <c r="B39" s="102" t="s">
        <v>219</v>
      </c>
      <c r="C39" s="19">
        <v>43.199999999999989</v>
      </c>
      <c r="D39" s="25">
        <f>C39*gk_质量奖分配!$D$20/SUM($C$3:$C$62)</f>
        <v>2200.8539024378301</v>
      </c>
      <c r="E39" s="19">
        <v>180</v>
      </c>
      <c r="F39" s="25">
        <f>E39*gk_质量奖分配!$D$21/SUM($E$3:$E$62)</f>
        <v>1188.8501718125915</v>
      </c>
    </row>
    <row r="40" spans="1:6" x14ac:dyDescent="0.15">
      <c r="A40" s="19">
        <v>38</v>
      </c>
      <c r="B40" s="102" t="s">
        <v>103</v>
      </c>
      <c r="C40" s="19">
        <v>235.7999999999999</v>
      </c>
      <c r="D40" s="25">
        <f>C40*gk_质量奖分配!$D$20/SUM($C$3:$C$62)</f>
        <v>12012.994217473155</v>
      </c>
      <c r="E40" s="19">
        <v>1318.5</v>
      </c>
      <c r="F40" s="25">
        <f>E40*gk_质量奖分配!$D$21/SUM($E$3:$E$62)</f>
        <v>8708.3275085272326</v>
      </c>
    </row>
    <row r="41" spans="1:6" x14ac:dyDescent="0.15">
      <c r="A41" s="19">
        <v>39</v>
      </c>
      <c r="B41" s="102" t="s">
        <v>199</v>
      </c>
      <c r="C41" s="19">
        <v>32.669999999999987</v>
      </c>
      <c r="D41" s="25">
        <f>C41*gk_质量奖分配!$D$20/SUM($C$3:$C$62)</f>
        <v>1664.395763718609</v>
      </c>
      <c r="E41" s="19">
        <v>245.70000000000002</v>
      </c>
      <c r="F41" s="25">
        <f>E41*gk_质量奖分配!$D$21/SUM($E$3:$E$62)</f>
        <v>1622.7804845241874</v>
      </c>
    </row>
    <row r="42" spans="1:6" x14ac:dyDescent="0.15">
      <c r="A42" s="19">
        <v>40</v>
      </c>
      <c r="B42" s="102" t="s">
        <v>221</v>
      </c>
      <c r="C42" s="19">
        <v>-0.12000000000000206</v>
      </c>
      <c r="D42" s="25">
        <f>C42*gk_质量奖分配!$D$20/SUM($C$3:$C$62)</f>
        <v>-6.113483062327413</v>
      </c>
      <c r="E42" s="19">
        <v>57.600000000000009</v>
      </c>
      <c r="F42" s="25">
        <f>E42*gk_质量奖分配!$D$21/SUM($E$3:$E$62)</f>
        <v>380.43205498002931</v>
      </c>
    </row>
    <row r="43" spans="1:6" x14ac:dyDescent="0.15">
      <c r="A43" s="19">
        <v>41</v>
      </c>
      <c r="B43" s="102" t="s">
        <v>108</v>
      </c>
      <c r="C43" s="19">
        <v>25.8</v>
      </c>
      <c r="D43" s="25">
        <f>C43*gk_质量奖分配!$D$20/SUM($C$3:$C$62)</f>
        <v>1314.3988584003712</v>
      </c>
      <c r="E43" s="19">
        <v>148.5</v>
      </c>
      <c r="F43" s="25">
        <f>E43*gk_质量奖分配!$D$21/SUM($E$3:$E$62)</f>
        <v>980.80139174538795</v>
      </c>
    </row>
    <row r="44" spans="1:6" x14ac:dyDescent="0.15">
      <c r="A44" s="19">
        <v>42</v>
      </c>
      <c r="B44" s="102" t="s">
        <v>227</v>
      </c>
      <c r="C44" s="19">
        <v>23.549999999999997</v>
      </c>
      <c r="D44" s="25">
        <f>C44*gk_质量奖分配!$D$20/SUM($C$3:$C$62)</f>
        <v>1199.7710509817341</v>
      </c>
      <c r="E44" s="19">
        <v>148.5</v>
      </c>
      <c r="F44" s="25">
        <f>E44*gk_质量奖分配!$D$21/SUM($E$3:$E$62)</f>
        <v>980.80139174538795</v>
      </c>
    </row>
    <row r="45" spans="1:6" x14ac:dyDescent="0.15">
      <c r="A45" s="19">
        <v>43</v>
      </c>
      <c r="B45" s="102" t="s">
        <v>139</v>
      </c>
      <c r="C45" s="19">
        <v>23.939999999999998</v>
      </c>
      <c r="D45" s="25">
        <f>C45*gk_质量奖分配!$D$20/SUM($C$3:$C$62)</f>
        <v>1219.6398709342977</v>
      </c>
      <c r="E45" s="19">
        <v>113.4</v>
      </c>
      <c r="F45" s="25">
        <f>E45*gk_质量奖分配!$D$21/SUM($E$3:$E$62)</f>
        <v>748.97560824193272</v>
      </c>
    </row>
    <row r="46" spans="1:6" x14ac:dyDescent="0.15">
      <c r="A46" s="19">
        <v>44</v>
      </c>
      <c r="B46" s="102" t="s">
        <v>140</v>
      </c>
      <c r="C46" s="19">
        <v>216.77999999999997</v>
      </c>
      <c r="D46" s="25">
        <f>C46*gk_质量奖分配!$D$20/SUM($C$3:$C$62)</f>
        <v>11044.00715209428</v>
      </c>
      <c r="E46" s="19">
        <v>1450.7999999999997</v>
      </c>
      <c r="F46" s="25">
        <f>E46*gk_质量奖分配!$D$21/SUM($E$3:$E$62)</f>
        <v>9582.1323848094853</v>
      </c>
    </row>
    <row r="47" spans="1:6" x14ac:dyDescent="0.15">
      <c r="A47" s="19">
        <v>45</v>
      </c>
      <c r="B47" s="102" t="s">
        <v>200</v>
      </c>
      <c r="C47" s="19">
        <v>1.6199999999999999</v>
      </c>
      <c r="D47" s="25">
        <f>C47*gk_质量奖分配!$D$20/SUM($C$3:$C$62)</f>
        <v>82.532021341418655</v>
      </c>
      <c r="E47" s="19">
        <v>13.5</v>
      </c>
      <c r="F47" s="25">
        <f>E47*gk_质量奖分配!$D$21/SUM($E$3:$E$62)</f>
        <v>89.163762885944365</v>
      </c>
    </row>
    <row r="48" spans="1:6" x14ac:dyDescent="0.15">
      <c r="A48" s="19">
        <v>46</v>
      </c>
      <c r="B48" s="102" t="s">
        <v>141</v>
      </c>
      <c r="C48" s="19">
        <v>118.31999999999996</v>
      </c>
      <c r="D48" s="25">
        <f>C48*gk_质量奖分配!$D$20/SUM($C$3:$C$62)</f>
        <v>6027.8942994547242</v>
      </c>
      <c r="E48" s="19">
        <v>440.49999999999989</v>
      </c>
      <c r="F48" s="25">
        <f>E48*gk_质量奖分配!$D$21/SUM($E$3:$E$62)</f>
        <v>2909.3805593524798</v>
      </c>
    </row>
    <row r="49" spans="1:6" x14ac:dyDescent="0.15">
      <c r="A49" s="19">
        <v>47</v>
      </c>
      <c r="B49" s="102" t="s">
        <v>222</v>
      </c>
      <c r="C49" s="19">
        <v>23.580000000000013</v>
      </c>
      <c r="D49" s="25">
        <f>C49*gk_质量奖分配!$D$20/SUM($C$3:$C$62)</f>
        <v>1201.2994217473167</v>
      </c>
      <c r="E49" s="19">
        <v>82.799999999999983</v>
      </c>
      <c r="F49" s="25">
        <f>E49*gk_质量奖分配!$D$21/SUM($E$3:$E$62)</f>
        <v>546.87107903379194</v>
      </c>
    </row>
    <row r="50" spans="1:6" x14ac:dyDescent="0.15">
      <c r="A50" s="19">
        <v>48</v>
      </c>
      <c r="B50" s="102" t="s">
        <v>190</v>
      </c>
      <c r="C50" s="19">
        <v>96.029999999999973</v>
      </c>
      <c r="D50" s="25">
        <f>C50*gk_质量奖分配!$D$20/SUM($C$3:$C$62)</f>
        <v>4892.3148206274273</v>
      </c>
      <c r="E50" s="19">
        <v>637.20000000000005</v>
      </c>
      <c r="F50" s="25">
        <f>E50*gk_质量奖分配!$D$21/SUM($E$3:$E$62)</f>
        <v>4208.5296082165742</v>
      </c>
    </row>
    <row r="51" spans="1:6" x14ac:dyDescent="0.15">
      <c r="A51" s="19">
        <v>49</v>
      </c>
      <c r="B51" s="102" t="s">
        <v>203</v>
      </c>
      <c r="C51" s="19">
        <v>2.6999999999999993</v>
      </c>
      <c r="D51" s="25">
        <f>C51*gk_质量奖分配!$D$20/SUM($C$3:$C$62)</f>
        <v>137.55336890236438</v>
      </c>
      <c r="E51" s="19">
        <v>10.8</v>
      </c>
      <c r="F51" s="25">
        <f>E51*gk_质量奖分配!$D$21/SUM($E$3:$E$62)</f>
        <v>71.331010308755495</v>
      </c>
    </row>
    <row r="52" spans="1:6" x14ac:dyDescent="0.15">
      <c r="A52" s="19">
        <v>50</v>
      </c>
      <c r="B52" s="102" t="s">
        <v>218</v>
      </c>
      <c r="C52" s="19">
        <v>7.5</v>
      </c>
      <c r="D52" s="25">
        <f>C52*gk_质量奖分配!$D$20/SUM($C$3:$C$62)</f>
        <v>382.09269139545677</v>
      </c>
      <c r="E52" s="19">
        <v>46.8</v>
      </c>
      <c r="F52" s="25">
        <f>E52*gk_质量奖分配!$D$21/SUM($E$3:$E$62)</f>
        <v>309.10104467127377</v>
      </c>
    </row>
    <row r="53" spans="1:6" x14ac:dyDescent="0.15">
      <c r="A53" s="19">
        <v>51</v>
      </c>
      <c r="B53" s="102" t="s">
        <v>142</v>
      </c>
      <c r="C53" s="19">
        <v>200.79000000000013</v>
      </c>
      <c r="D53" s="25">
        <f>C53*gk_质量奖分配!$D$20/SUM($C$3:$C$62)</f>
        <v>10229.385534039175</v>
      </c>
      <c r="E53" s="19">
        <v>765.00000000000011</v>
      </c>
      <c r="F53" s="25">
        <f>E53*gk_质量奖分配!$D$21/SUM($E$3:$E$62)</f>
        <v>5052.6132302035148</v>
      </c>
    </row>
    <row r="54" spans="1:6" x14ac:dyDescent="0.15">
      <c r="A54" s="19">
        <v>52</v>
      </c>
      <c r="B54" s="102" t="s">
        <v>143</v>
      </c>
      <c r="C54" s="19">
        <v>259.68000000000006</v>
      </c>
      <c r="D54" s="25">
        <f>C54*gk_质量奖分配!$D$20/SUM($C$3:$C$62)</f>
        <v>13229.577346876298</v>
      </c>
      <c r="E54" s="19">
        <v>934.2</v>
      </c>
      <c r="F54" s="25">
        <f>E54*gk_质量奖分配!$D$21/SUM($E$3:$E$62)</f>
        <v>6170.1323917073496</v>
      </c>
    </row>
    <row r="55" spans="1:6" x14ac:dyDescent="0.15">
      <c r="A55" s="19">
        <v>53</v>
      </c>
      <c r="B55" s="102" t="s">
        <v>144</v>
      </c>
      <c r="C55" s="19">
        <v>181.47000000000011</v>
      </c>
      <c r="D55" s="25">
        <f>C55*gk_质量奖分配!$D$20/SUM($C$3:$C$62)</f>
        <v>9245.1147610044773</v>
      </c>
      <c r="E55" s="19">
        <v>702.1</v>
      </c>
      <c r="F55" s="25">
        <f>E55*gk_质量奖分配!$D$21/SUM($E$3:$E$62)</f>
        <v>4637.1761423867802</v>
      </c>
    </row>
    <row r="56" spans="1:6" x14ac:dyDescent="0.15">
      <c r="A56" s="19">
        <v>54</v>
      </c>
      <c r="B56" s="102" t="s">
        <v>14</v>
      </c>
      <c r="C56" s="19">
        <v>250.35000000000014</v>
      </c>
      <c r="D56" s="25">
        <f>C56*gk_质量奖分配!$D$20/SUM($C$3:$C$62)</f>
        <v>12754.254038780353</v>
      </c>
      <c r="E56" s="19">
        <v>1355.3999999999996</v>
      </c>
      <c r="F56" s="25">
        <f>E56*gk_质量奖分配!$D$21/SUM($E$3:$E$62)</f>
        <v>8952.041793748811</v>
      </c>
    </row>
    <row r="57" spans="1:6" x14ac:dyDescent="0.15">
      <c r="A57" s="19">
        <v>55</v>
      </c>
      <c r="B57" s="102" t="s">
        <v>15</v>
      </c>
      <c r="C57" s="19">
        <v>211.59000000000006</v>
      </c>
      <c r="D57" s="25">
        <f>C57*gk_质量奖分配!$D$20/SUM($C$3:$C$62)</f>
        <v>10779.599009648629</v>
      </c>
      <c r="E57" s="19">
        <v>1029.6000000000001</v>
      </c>
      <c r="F57" s="25">
        <f>E57*gk_质量奖分配!$D$21/SUM($E$3:$E$62)</f>
        <v>6800.2229827680239</v>
      </c>
    </row>
    <row r="58" spans="1:6" x14ac:dyDescent="0.15">
      <c r="A58" s="19">
        <v>56</v>
      </c>
      <c r="B58" s="102" t="s">
        <v>145</v>
      </c>
      <c r="C58" s="19">
        <v>108.90000000000008</v>
      </c>
      <c r="D58" s="25">
        <f>C58*gk_质量奖分配!$D$20/SUM($C$3:$C$62)</f>
        <v>5547.9858790620356</v>
      </c>
      <c r="E58" s="19">
        <v>828.9</v>
      </c>
      <c r="F58" s="25">
        <f>E58*gk_质量奖分配!$D$21/SUM($E$3:$E$62)</f>
        <v>5474.6550411969838</v>
      </c>
    </row>
    <row r="59" spans="1:6" x14ac:dyDescent="0.15">
      <c r="A59" s="19">
        <v>57</v>
      </c>
      <c r="B59" s="102" t="s">
        <v>146</v>
      </c>
      <c r="C59" s="19">
        <v>209.22000000000003</v>
      </c>
      <c r="D59" s="25">
        <f>C59*gk_质量奖分配!$D$20/SUM($C$3:$C$62)</f>
        <v>10658.857719167663</v>
      </c>
      <c r="E59" s="19">
        <v>1173.5999999999999</v>
      </c>
      <c r="F59" s="25">
        <f>E59*gk_质量奖分配!$D$21/SUM($E$3:$E$62)</f>
        <v>7751.3031202180955</v>
      </c>
    </row>
    <row r="60" spans="1:6" x14ac:dyDescent="0.15">
      <c r="A60" s="19">
        <v>58</v>
      </c>
      <c r="B60" s="102" t="s">
        <v>147</v>
      </c>
      <c r="C60" s="19">
        <v>200.49000000000004</v>
      </c>
      <c r="D60" s="25">
        <f>C60*gk_质量奖分配!$D$20/SUM($C$3:$C$62)</f>
        <v>10214.101826383352</v>
      </c>
      <c r="E60" s="19">
        <v>898.19999999999959</v>
      </c>
      <c r="F60" s="25">
        <f>E60*gk_质量奖分配!$D$21/SUM($E$3:$E$62)</f>
        <v>5932.3623573448285</v>
      </c>
    </row>
    <row r="61" spans="1:6" x14ac:dyDescent="0.15">
      <c r="A61" s="19">
        <v>59</v>
      </c>
      <c r="B61" s="102" t="s">
        <v>16</v>
      </c>
      <c r="C61" s="19">
        <v>0.50999999999999934</v>
      </c>
      <c r="D61" s="25">
        <f>C61*gk_质量奖分配!$D$20/SUM($C$3:$C$62)</f>
        <v>25.982303014891027</v>
      </c>
      <c r="E61" s="19">
        <v>43.2</v>
      </c>
      <c r="F61" s="25">
        <f>E61*gk_质量奖分配!$D$21/SUM($E$3:$E$62)</f>
        <v>285.32404123502198</v>
      </c>
    </row>
    <row r="62" spans="1:6" x14ac:dyDescent="0.15">
      <c r="A62" s="19">
        <v>60</v>
      </c>
      <c r="B62" s="102" t="s">
        <v>148</v>
      </c>
      <c r="C62" s="19">
        <v>170.28000000000003</v>
      </c>
      <c r="D62" s="25">
        <f>C62*gk_质量奖分配!$D$20/SUM($C$3:$C$62)</f>
        <v>8675.0324654424512</v>
      </c>
      <c r="E62" s="19">
        <v>1020.5999999999998</v>
      </c>
      <c r="F62" s="25">
        <f>E62*gk_质量奖分配!$D$21/SUM($E$3:$E$62)</f>
        <v>6740.7804741773925</v>
      </c>
    </row>
    <row r="63" spans="1:6" ht="29.25" customHeight="1" x14ac:dyDescent="0.15">
      <c r="B63" s="20" t="s">
        <v>55</v>
      </c>
      <c r="C63" s="48">
        <f>SUM(C3:C62)</f>
        <v>6134.5500000000011</v>
      </c>
      <c r="D63" s="48">
        <f>SUM(D3:D62)</f>
        <v>312528.89599999983</v>
      </c>
      <c r="E63" s="48">
        <f>SUM(E3:E62)</f>
        <v>31545.999999999993</v>
      </c>
      <c r="F63" s="48">
        <f>SUM(F3:F62)</f>
        <v>208352.59733333337</v>
      </c>
    </row>
  </sheetData>
  <sheetProtection formatCells="0" formatColumns="0" formatRows="0" insertColumns="0" insertRows="0" insertHyperlinks="0" deleteColumns="0" deleteRows="0" sort="0" autoFilter="0" pivotTables="0"/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F54"/>
  <sheetViews>
    <sheetView zoomScale="145" zoomScaleNormal="145" workbookViewId="0">
      <pane xSplit="1" ySplit="3" topLeftCell="B40" activePane="bottomRight" state="frozen"/>
      <selection pane="topRight" activeCell="B1" sqref="B1"/>
      <selection pane="bottomLeft" activeCell="A2" sqref="A2"/>
      <selection pane="bottomRight" activeCell="M52" sqref="M52"/>
    </sheetView>
  </sheetViews>
  <sheetFormatPr defaultColWidth="9" defaultRowHeight="14.25" x14ac:dyDescent="0.15"/>
  <cols>
    <col min="1" max="1" width="13.5" style="79" customWidth="1"/>
    <col min="2" max="2" width="7.125" style="79" bestFit="1" customWidth="1"/>
    <col min="3" max="3" width="7.5" style="79" bestFit="1" customWidth="1"/>
    <col min="4" max="4" width="7.25" style="79" bestFit="1" customWidth="1"/>
    <col min="5" max="5" width="7.125" style="79" bestFit="1" customWidth="1"/>
    <col min="6" max="6" width="7.875" style="81" customWidth="1"/>
    <col min="7" max="16384" width="9" style="76"/>
  </cols>
  <sheetData>
    <row r="1" spans="1:6" x14ac:dyDescent="0.15">
      <c r="A1" s="65"/>
      <c r="B1" s="84" t="s">
        <v>80</v>
      </c>
      <c r="C1" s="85"/>
      <c r="D1" s="85"/>
      <c r="E1" s="85"/>
      <c r="F1" s="86"/>
    </row>
    <row r="2" spans="1:6" x14ac:dyDescent="0.15">
      <c r="A2" s="65"/>
      <c r="B2" s="150" t="s">
        <v>116</v>
      </c>
      <c r="C2" s="151"/>
      <c r="D2" s="150" t="s">
        <v>117</v>
      </c>
      <c r="E2" s="151"/>
      <c r="F2" s="152" t="s">
        <v>55</v>
      </c>
    </row>
    <row r="3" spans="1:6" x14ac:dyDescent="0.15">
      <c r="A3" s="65" t="s">
        <v>77</v>
      </c>
      <c r="B3" s="65" t="s">
        <v>78</v>
      </c>
      <c r="C3" s="65" t="s">
        <v>81</v>
      </c>
      <c r="D3" s="65" t="s">
        <v>78</v>
      </c>
      <c r="E3" s="65" t="s">
        <v>57</v>
      </c>
      <c r="F3" s="153"/>
    </row>
    <row r="4" spans="1:6" x14ac:dyDescent="0.15">
      <c r="A4" s="65" t="s">
        <v>178</v>
      </c>
      <c r="B4" s="65">
        <v>261</v>
      </c>
      <c r="C4" s="33">
        <f>B4*gk_质量奖分配!$D$15*0.6/SUM($B$4:$B$50)</f>
        <v>4988.460333625987</v>
      </c>
      <c r="D4" s="77"/>
      <c r="E4" s="77"/>
      <c r="F4" s="78">
        <f>C4+E4</f>
        <v>4988.460333625987</v>
      </c>
    </row>
    <row r="5" spans="1:6" x14ac:dyDescent="0.15">
      <c r="A5" s="65" t="s">
        <v>124</v>
      </c>
      <c r="B5" s="65">
        <v>18</v>
      </c>
      <c r="C5" s="33">
        <f>B5*gk_质量奖分配!$D$15*0.6/SUM($B$4:$B$50)</f>
        <v>344.03174714661981</v>
      </c>
      <c r="D5" s="77"/>
      <c r="E5" s="77"/>
      <c r="F5" s="78">
        <f t="shared" ref="F5:F50" si="0">C5+E5</f>
        <v>344.03174714661981</v>
      </c>
    </row>
    <row r="6" spans="1:6" x14ac:dyDescent="0.15">
      <c r="A6" s="65" t="s">
        <v>125</v>
      </c>
      <c r="B6" s="65">
        <v>516.6</v>
      </c>
      <c r="C6" s="33">
        <f>B6*gk_质量奖分配!$D$15*0.6/SUM($B$4:$B$50)</f>
        <v>9873.7111431079884</v>
      </c>
      <c r="D6" s="77"/>
      <c r="E6" s="77"/>
      <c r="F6" s="78">
        <f t="shared" si="0"/>
        <v>9873.7111431079884</v>
      </c>
    </row>
    <row r="7" spans="1:6" x14ac:dyDescent="0.15">
      <c r="A7" s="65" t="s">
        <v>163</v>
      </c>
      <c r="B7" s="65">
        <v>21.6</v>
      </c>
      <c r="C7" s="33">
        <f>B7*gk_质量奖分配!$D$15*0.6/SUM($B$4:$B$50)</f>
        <v>412.83809657594389</v>
      </c>
      <c r="D7" s="77"/>
      <c r="E7" s="77"/>
      <c r="F7" s="78">
        <f t="shared" si="0"/>
        <v>412.83809657594389</v>
      </c>
    </row>
    <row r="8" spans="1:6" x14ac:dyDescent="0.15">
      <c r="A8" s="65" t="s">
        <v>197</v>
      </c>
      <c r="B8" s="65">
        <v>21.6</v>
      </c>
      <c r="C8" s="33">
        <f>B8*gk_质量奖分配!$D$15*0.6/SUM($B$4:$B$50)</f>
        <v>412.83809657594389</v>
      </c>
      <c r="D8" s="77"/>
      <c r="E8" s="77"/>
      <c r="F8" s="78">
        <f t="shared" si="0"/>
        <v>412.83809657594389</v>
      </c>
    </row>
    <row r="9" spans="1:6" x14ac:dyDescent="0.15">
      <c r="A9" s="65" t="s">
        <v>216</v>
      </c>
      <c r="B9" s="65">
        <v>64.8</v>
      </c>
      <c r="C9" s="33">
        <f>B9*gk_质量奖分配!$D$15*0.6/SUM($B$4:$B$50)</f>
        <v>1238.5142897278315</v>
      </c>
      <c r="D9" s="77"/>
      <c r="E9" s="77"/>
      <c r="F9" s="78">
        <f t="shared" si="0"/>
        <v>1238.5142897278315</v>
      </c>
    </row>
    <row r="10" spans="1:6" x14ac:dyDescent="0.15">
      <c r="A10" s="65" t="s">
        <v>126</v>
      </c>
      <c r="B10" s="65">
        <v>64.8</v>
      </c>
      <c r="C10" s="33">
        <f>B10*gk_质量奖分配!$D$15*0.6/SUM($B$4:$B$50)</f>
        <v>1238.5142897278315</v>
      </c>
      <c r="D10" s="77"/>
      <c r="E10" s="77"/>
      <c r="F10" s="78">
        <f t="shared" si="0"/>
        <v>1238.5142897278315</v>
      </c>
    </row>
    <row r="11" spans="1:6" x14ac:dyDescent="0.15">
      <c r="A11" s="65" t="s">
        <v>127</v>
      </c>
      <c r="B11" s="65">
        <v>20.399999999999999</v>
      </c>
      <c r="C11" s="33">
        <f>B11*gk_质量奖分配!$D$15*0.6/SUM($B$4:$B$50)</f>
        <v>389.90264676616914</v>
      </c>
      <c r="D11" s="77"/>
      <c r="E11" s="77"/>
      <c r="F11" s="78">
        <f t="shared" si="0"/>
        <v>389.90264676616914</v>
      </c>
    </row>
    <row r="12" spans="1:6" x14ac:dyDescent="0.15">
      <c r="A12" s="65" t="s">
        <v>128</v>
      </c>
      <c r="B12" s="65">
        <v>327.60000000000002</v>
      </c>
      <c r="C12" s="33">
        <f>B12*gk_质量奖分配!$D$15*0.6/SUM($B$4:$B$50)</f>
        <v>6261.3777980684818</v>
      </c>
      <c r="D12" s="77"/>
      <c r="E12" s="77"/>
      <c r="F12" s="78">
        <f t="shared" si="0"/>
        <v>6261.3777980684818</v>
      </c>
    </row>
    <row r="13" spans="1:6" x14ac:dyDescent="0.15">
      <c r="A13" s="65" t="s">
        <v>129</v>
      </c>
      <c r="B13" s="65">
        <v>3.6</v>
      </c>
      <c r="C13" s="33">
        <f>B13*gk_质量奖分配!$D$15*0.6/SUM($B$4:$B$50)</f>
        <v>68.806349429323973</v>
      </c>
      <c r="D13" s="77"/>
      <c r="E13" s="77"/>
      <c r="F13" s="78">
        <f t="shared" si="0"/>
        <v>68.806349429323973</v>
      </c>
    </row>
    <row r="14" spans="1:6" x14ac:dyDescent="0.15">
      <c r="A14" s="65" t="s">
        <v>179</v>
      </c>
      <c r="B14" s="65">
        <v>27</v>
      </c>
      <c r="C14" s="33">
        <f>B14*gk_质量奖分配!$D$15*0.6/SUM($B$4:$B$50)</f>
        <v>516.0476207199298</v>
      </c>
      <c r="D14" s="77"/>
      <c r="E14" s="77"/>
      <c r="F14" s="78">
        <f t="shared" si="0"/>
        <v>516.0476207199298</v>
      </c>
    </row>
    <row r="15" spans="1:6" x14ac:dyDescent="0.15">
      <c r="A15" s="65" t="s">
        <v>130</v>
      </c>
      <c r="B15" s="65">
        <v>135</v>
      </c>
      <c r="C15" s="33">
        <f>B15*gk_质量奖分配!$D$15*0.6/SUM($B$4:$B$50)</f>
        <v>2580.2381035996486</v>
      </c>
      <c r="D15" s="77"/>
      <c r="E15" s="77"/>
      <c r="F15" s="78">
        <f t="shared" si="0"/>
        <v>2580.2381035996486</v>
      </c>
    </row>
    <row r="16" spans="1:6" x14ac:dyDescent="0.15">
      <c r="A16" s="65" t="s">
        <v>131</v>
      </c>
      <c r="B16" s="65">
        <v>3</v>
      </c>
      <c r="C16" s="33">
        <f>B16*gk_质量奖分配!$D$15*0.6/SUM($B$4:$B$50)</f>
        <v>57.338624524436639</v>
      </c>
      <c r="D16" s="77"/>
      <c r="E16" s="77"/>
      <c r="F16" s="78">
        <f t="shared" si="0"/>
        <v>57.338624524436639</v>
      </c>
    </row>
    <row r="17" spans="1:6" x14ac:dyDescent="0.15">
      <c r="A17" s="65" t="s">
        <v>156</v>
      </c>
      <c r="B17" s="65">
        <v>54</v>
      </c>
      <c r="C17" s="33">
        <f>B17*gk_质量奖分配!$D$15*0.6/SUM($B$4:$B$50)</f>
        <v>1032.0952414398596</v>
      </c>
      <c r="D17" s="77"/>
      <c r="E17" s="77"/>
      <c r="F17" s="78">
        <f t="shared" si="0"/>
        <v>1032.0952414398596</v>
      </c>
    </row>
    <row r="18" spans="1:6" x14ac:dyDescent="0.15">
      <c r="A18" s="65" t="s">
        <v>217</v>
      </c>
      <c r="B18" s="65">
        <v>61.2</v>
      </c>
      <c r="C18" s="33">
        <f>B18*gk_质量奖分配!$D$15*0.6/SUM($B$4:$B$50)</f>
        <v>1169.7079402985075</v>
      </c>
      <c r="D18" s="77"/>
      <c r="E18" s="77"/>
      <c r="F18" s="78">
        <f t="shared" si="0"/>
        <v>1169.7079402985075</v>
      </c>
    </row>
    <row r="19" spans="1:6" x14ac:dyDescent="0.15">
      <c r="A19" s="65" t="s">
        <v>133</v>
      </c>
      <c r="B19" s="65">
        <v>115.2</v>
      </c>
      <c r="C19" s="33">
        <f>B19*gk_质量奖分配!$D$15*0.6/SUM($B$4:$B$50)</f>
        <v>2201.8031817383671</v>
      </c>
      <c r="D19" s="77"/>
      <c r="E19" s="77"/>
      <c r="F19" s="78">
        <f t="shared" si="0"/>
        <v>2201.8031817383671</v>
      </c>
    </row>
    <row r="20" spans="1:6" x14ac:dyDescent="0.15">
      <c r="A20" s="65" t="s">
        <v>198</v>
      </c>
      <c r="B20" s="65">
        <v>4.8</v>
      </c>
      <c r="C20" s="33">
        <f>B20*gk_质量奖分配!$D$15*0.6/SUM($B$4:$B$50)</f>
        <v>91.741799239098626</v>
      </c>
      <c r="D20" s="77"/>
      <c r="E20" s="77"/>
      <c r="F20" s="78">
        <f t="shared" si="0"/>
        <v>91.741799239098626</v>
      </c>
    </row>
    <row r="21" spans="1:6" x14ac:dyDescent="0.15">
      <c r="A21" s="65" t="s">
        <v>135</v>
      </c>
      <c r="B21" s="65">
        <v>442.8</v>
      </c>
      <c r="C21" s="33">
        <f>B21*gk_质量奖分配!$D$15*0.6/SUM($B$4:$B$50)</f>
        <v>8463.180979806848</v>
      </c>
      <c r="D21" s="77"/>
      <c r="E21" s="77"/>
      <c r="F21" s="78">
        <f t="shared" si="0"/>
        <v>8463.180979806848</v>
      </c>
    </row>
    <row r="22" spans="1:6" x14ac:dyDescent="0.15">
      <c r="A22" s="65" t="s">
        <v>201</v>
      </c>
      <c r="B22" s="65">
        <v>10.8</v>
      </c>
      <c r="C22" s="33">
        <f>B22*gk_质量奖分配!$D$15*0.6/SUM($B$4:$B$50)</f>
        <v>206.41904828797195</v>
      </c>
      <c r="D22" s="77"/>
      <c r="E22" s="77"/>
      <c r="F22" s="78">
        <f t="shared" si="0"/>
        <v>206.41904828797195</v>
      </c>
    </row>
    <row r="23" spans="1:6" x14ac:dyDescent="0.15">
      <c r="A23" s="65" t="s">
        <v>196</v>
      </c>
      <c r="B23" s="65">
        <v>25.2</v>
      </c>
      <c r="C23" s="33">
        <f>B23*gk_质量奖分配!$D$15*0.6/SUM($B$4:$B$50)</f>
        <v>481.64444600526775</v>
      </c>
      <c r="D23" s="77"/>
      <c r="E23" s="77"/>
      <c r="F23" s="78">
        <f t="shared" si="0"/>
        <v>481.64444600526775</v>
      </c>
    </row>
    <row r="24" spans="1:6" x14ac:dyDescent="0.15">
      <c r="A24" s="65" t="s">
        <v>136</v>
      </c>
      <c r="B24" s="65">
        <v>63</v>
      </c>
      <c r="C24" s="33">
        <f>B24*gk_质量奖分配!$D$15*0.6/SUM($B$4:$B$50)</f>
        <v>1204.1111150131694</v>
      </c>
      <c r="D24" s="77"/>
      <c r="E24" s="77"/>
      <c r="F24" s="78">
        <f t="shared" si="0"/>
        <v>1204.1111150131694</v>
      </c>
    </row>
    <row r="25" spans="1:6" x14ac:dyDescent="0.15">
      <c r="A25" s="65" t="s">
        <v>202</v>
      </c>
      <c r="B25" s="65">
        <v>48.6</v>
      </c>
      <c r="C25" s="33">
        <f>B25*gk_质量奖分配!$D$15*0.6/SUM($B$4:$B$50)</f>
        <v>928.88571729587363</v>
      </c>
      <c r="D25" s="77"/>
      <c r="E25" s="77"/>
      <c r="F25" s="78">
        <f t="shared" si="0"/>
        <v>928.88571729587363</v>
      </c>
    </row>
    <row r="26" spans="1:6" x14ac:dyDescent="0.15">
      <c r="A26" s="65" t="s">
        <v>220</v>
      </c>
      <c r="B26" s="65">
        <v>12</v>
      </c>
      <c r="C26" s="33">
        <f>B26*gk_质量奖分配!$D$15*0.6/SUM($B$4:$B$50)</f>
        <v>229.35449809774656</v>
      </c>
      <c r="D26" s="77"/>
      <c r="E26" s="77"/>
      <c r="F26" s="78">
        <f t="shared" si="0"/>
        <v>229.35449809774656</v>
      </c>
    </row>
    <row r="27" spans="1:6" x14ac:dyDescent="0.15">
      <c r="A27" s="65" t="s">
        <v>137</v>
      </c>
      <c r="B27" s="65">
        <v>118.8</v>
      </c>
      <c r="C27" s="33">
        <f>B27*gk_质量奖分配!$D$15*0.6/SUM($B$4:$B$50)</f>
        <v>2270.6095311676909</v>
      </c>
      <c r="D27" s="77"/>
      <c r="E27" s="77"/>
      <c r="F27" s="78">
        <f t="shared" si="0"/>
        <v>2270.6095311676909</v>
      </c>
    </row>
    <row r="28" spans="1:6" x14ac:dyDescent="0.15">
      <c r="A28" s="65" t="s">
        <v>138</v>
      </c>
      <c r="B28" s="65">
        <v>7.2</v>
      </c>
      <c r="C28" s="33">
        <f>B28*gk_质量奖分配!$D$15*0.6/SUM($B$4:$B$50)</f>
        <v>137.61269885864795</v>
      </c>
      <c r="D28" s="77"/>
      <c r="E28" s="77"/>
      <c r="F28" s="78">
        <f t="shared" si="0"/>
        <v>137.61269885864795</v>
      </c>
    </row>
    <row r="29" spans="1:6" x14ac:dyDescent="0.15">
      <c r="A29" s="65" t="s">
        <v>13</v>
      </c>
      <c r="B29" s="65">
        <v>3</v>
      </c>
      <c r="C29" s="33">
        <f>B29*gk_质量奖分配!$D$15*0.6/SUM($B$4:$B$50)</f>
        <v>57.338624524436639</v>
      </c>
      <c r="D29" s="77"/>
      <c r="E29" s="77"/>
      <c r="F29" s="78">
        <f t="shared" si="0"/>
        <v>57.338624524436639</v>
      </c>
    </row>
    <row r="30" spans="1:6" x14ac:dyDescent="0.15">
      <c r="A30" s="65" t="s">
        <v>174</v>
      </c>
      <c r="B30" s="65">
        <v>261</v>
      </c>
      <c r="C30" s="33">
        <f>B30*gk_质量奖分配!$D$15*0.6/SUM($B$4:$B$50)</f>
        <v>4988.460333625987</v>
      </c>
      <c r="D30" s="77"/>
      <c r="E30" s="77"/>
      <c r="F30" s="78">
        <f t="shared" si="0"/>
        <v>4988.460333625987</v>
      </c>
    </row>
    <row r="31" spans="1:6" x14ac:dyDescent="0.15">
      <c r="A31" s="65" t="s">
        <v>219</v>
      </c>
      <c r="B31" s="65">
        <v>225</v>
      </c>
      <c r="C31" s="33">
        <f>B31*gk_质量奖分配!$D$15*0.6/SUM($B$4:$B$50)</f>
        <v>4300.3968393327477</v>
      </c>
      <c r="D31" s="77"/>
      <c r="E31" s="77"/>
      <c r="F31" s="78">
        <f t="shared" si="0"/>
        <v>4300.3968393327477</v>
      </c>
    </row>
    <row r="32" spans="1:6" x14ac:dyDescent="0.15">
      <c r="A32" s="65" t="s">
        <v>199</v>
      </c>
      <c r="B32" s="65">
        <v>1.8</v>
      </c>
      <c r="C32" s="33">
        <f>B32*gk_质量奖分配!$D$15*0.6/SUM($B$4:$B$50)</f>
        <v>34.403174714661986</v>
      </c>
      <c r="D32" s="77"/>
      <c r="E32" s="77"/>
      <c r="F32" s="78">
        <f t="shared" si="0"/>
        <v>34.403174714661986</v>
      </c>
    </row>
    <row r="33" spans="1:6" x14ac:dyDescent="0.15">
      <c r="A33" s="65" t="s">
        <v>221</v>
      </c>
      <c r="B33" s="65">
        <v>0.60000000000000009</v>
      </c>
      <c r="C33" s="33">
        <f>B33*gk_质量奖分配!$D$15*0.6/SUM($B$4:$B$50)</f>
        <v>11.46772490488733</v>
      </c>
      <c r="D33" s="77"/>
      <c r="E33" s="77"/>
      <c r="F33" s="78">
        <f t="shared" si="0"/>
        <v>11.46772490488733</v>
      </c>
    </row>
    <row r="34" spans="1:6" x14ac:dyDescent="0.15">
      <c r="A34" s="65" t="s">
        <v>108</v>
      </c>
      <c r="B34" s="65">
        <f>54+81/2</f>
        <v>94.5</v>
      </c>
      <c r="C34" s="33">
        <f>B34*gk_质量奖分配!$D$15*0.6/SUM($B$4:$B$50)</f>
        <v>1806.166672519754</v>
      </c>
      <c r="D34" s="77"/>
      <c r="E34" s="77"/>
      <c r="F34" s="78">
        <f t="shared" si="0"/>
        <v>1806.166672519754</v>
      </c>
    </row>
    <row r="35" spans="1:6" x14ac:dyDescent="0.15">
      <c r="A35" s="65" t="s">
        <v>226</v>
      </c>
      <c r="B35" s="65">
        <f>81/2</f>
        <v>40.5</v>
      </c>
      <c r="C35" s="33">
        <f>B35*gk_质量奖分配!$D$15*0.6/SUM($B$4:$B$50)</f>
        <v>774.07143107989452</v>
      </c>
      <c r="D35" s="77"/>
      <c r="E35" s="77"/>
      <c r="F35" s="78">
        <f t="shared" si="0"/>
        <v>774.07143107989452</v>
      </c>
    </row>
    <row r="36" spans="1:6" x14ac:dyDescent="0.15">
      <c r="A36" s="65" t="s">
        <v>139</v>
      </c>
      <c r="B36" s="65">
        <v>117</v>
      </c>
      <c r="C36" s="33">
        <f>B36*gk_质量奖分配!$D$15*0.6/SUM($B$4:$B$50)</f>
        <v>2236.2063564530285</v>
      </c>
      <c r="D36" s="77"/>
      <c r="E36" s="77"/>
      <c r="F36" s="78">
        <f t="shared" si="0"/>
        <v>2236.2063564530285</v>
      </c>
    </row>
    <row r="37" spans="1:6" x14ac:dyDescent="0.15">
      <c r="A37" s="65" t="s">
        <v>140</v>
      </c>
      <c r="B37" s="65">
        <v>6</v>
      </c>
      <c r="C37" s="33">
        <f>B37*gk_质量奖分配!$D$15*0.6/SUM($B$4:$B$50)</f>
        <v>114.67724904887328</v>
      </c>
      <c r="D37" s="77"/>
      <c r="E37" s="77"/>
      <c r="F37" s="78">
        <f t="shared" si="0"/>
        <v>114.67724904887328</v>
      </c>
    </row>
    <row r="38" spans="1:6" x14ac:dyDescent="0.15">
      <c r="A38" s="65" t="s">
        <v>200</v>
      </c>
      <c r="B38" s="65">
        <v>5.4</v>
      </c>
      <c r="C38" s="33">
        <f>B38*gk_质量奖分配!$D$15*0.6/SUM($B$4:$B$50)</f>
        <v>103.20952414398597</v>
      </c>
      <c r="D38" s="77"/>
      <c r="E38" s="77"/>
      <c r="F38" s="78">
        <f t="shared" si="0"/>
        <v>103.20952414398597</v>
      </c>
    </row>
    <row r="39" spans="1:6" x14ac:dyDescent="0.15">
      <c r="A39" s="65" t="s">
        <v>222</v>
      </c>
      <c r="B39" s="65">
        <v>36</v>
      </c>
      <c r="C39" s="33">
        <f>B39*gk_质量奖分配!$D$15*0.6/SUM($B$4:$B$50)</f>
        <v>688.06349429323961</v>
      </c>
      <c r="D39" s="77"/>
      <c r="E39" s="77"/>
      <c r="F39" s="78">
        <f t="shared" si="0"/>
        <v>688.06349429323961</v>
      </c>
    </row>
    <row r="40" spans="1:6" x14ac:dyDescent="0.15">
      <c r="A40" s="65" t="s">
        <v>190</v>
      </c>
      <c r="B40" s="65">
        <v>3</v>
      </c>
      <c r="C40" s="33">
        <f>B40*gk_质量奖分配!$D$15*0.6/SUM($B$4:$B$50)</f>
        <v>57.338624524436639</v>
      </c>
      <c r="D40" s="77"/>
      <c r="E40" s="77"/>
      <c r="F40" s="78">
        <f t="shared" si="0"/>
        <v>57.338624524436639</v>
      </c>
    </row>
    <row r="41" spans="1:6" x14ac:dyDescent="0.15">
      <c r="A41" s="65" t="s">
        <v>203</v>
      </c>
      <c r="B41" s="65">
        <v>5.4</v>
      </c>
      <c r="C41" s="33">
        <f>B41*gk_质量奖分配!$D$15*0.6/SUM($B$4:$B$50)</f>
        <v>103.20952414398597</v>
      </c>
      <c r="D41" s="77"/>
      <c r="E41" s="77"/>
      <c r="F41" s="78">
        <f t="shared" si="0"/>
        <v>103.20952414398597</v>
      </c>
    </row>
    <row r="42" spans="1:6" x14ac:dyDescent="0.15">
      <c r="A42" s="65" t="s">
        <v>218</v>
      </c>
      <c r="B42" s="65">
        <v>14.4</v>
      </c>
      <c r="C42" s="33">
        <f>B42*gk_质量奖分配!$D$15*0.6/SUM($B$4:$B$50)</f>
        <v>275.22539771729589</v>
      </c>
      <c r="D42" s="77"/>
      <c r="E42" s="77"/>
      <c r="F42" s="78">
        <f t="shared" si="0"/>
        <v>275.22539771729589</v>
      </c>
    </row>
    <row r="43" spans="1:6" x14ac:dyDescent="0.15">
      <c r="A43" s="65" t="s">
        <v>142</v>
      </c>
      <c r="B43" s="65">
        <v>126</v>
      </c>
      <c r="C43" s="33">
        <f>B43*gk_质量奖分配!$D$15*0.6/SUM($B$4:$B$50)</f>
        <v>2408.2222300263388</v>
      </c>
      <c r="D43" s="77"/>
      <c r="E43" s="77"/>
      <c r="F43" s="78">
        <f t="shared" si="0"/>
        <v>2408.2222300263388</v>
      </c>
    </row>
    <row r="44" spans="1:6" x14ac:dyDescent="0.15">
      <c r="A44" s="65" t="s">
        <v>143</v>
      </c>
      <c r="B44" s="65">
        <v>6</v>
      </c>
      <c r="C44" s="33">
        <f>B44*gk_质量奖分配!$D$15*0.6/SUM($B$4:$B$50)</f>
        <v>114.67724904887328</v>
      </c>
      <c r="D44" s="77"/>
      <c r="E44" s="77"/>
      <c r="F44" s="78">
        <f t="shared" si="0"/>
        <v>114.67724904887328</v>
      </c>
    </row>
    <row r="45" spans="1:6" x14ac:dyDescent="0.15">
      <c r="A45" s="65" t="s">
        <v>144</v>
      </c>
      <c r="B45" s="65">
        <v>183.6</v>
      </c>
      <c r="C45" s="33">
        <f>B45*gk_质量奖分配!$D$15*0.6/SUM($B$4:$B$50)</f>
        <v>3509.1238208955224</v>
      </c>
      <c r="D45" s="77"/>
      <c r="E45" s="77"/>
      <c r="F45" s="78">
        <f t="shared" si="0"/>
        <v>3509.1238208955224</v>
      </c>
    </row>
    <row r="46" spans="1:6" x14ac:dyDescent="0.15">
      <c r="A46" s="65" t="s">
        <v>14</v>
      </c>
      <c r="B46" s="65">
        <v>3.6</v>
      </c>
      <c r="C46" s="33">
        <f>B46*gk_质量奖分配!$D$15*0.6/SUM($B$4:$B$50)</f>
        <v>68.806349429323973</v>
      </c>
      <c r="D46" s="77"/>
      <c r="E46" s="77"/>
      <c r="F46" s="78">
        <f t="shared" si="0"/>
        <v>68.806349429323973</v>
      </c>
    </row>
    <row r="47" spans="1:6" x14ac:dyDescent="0.15">
      <c r="A47" s="65" t="s">
        <v>15</v>
      </c>
      <c r="B47" s="65">
        <v>133.19999999999999</v>
      </c>
      <c r="C47" s="33">
        <f>B47*gk_质量奖分配!$D$15*0.6/SUM($B$4:$B$50)</f>
        <v>2545.8349288849868</v>
      </c>
      <c r="D47" s="77"/>
      <c r="E47" s="77"/>
      <c r="F47" s="78">
        <f t="shared" si="0"/>
        <v>2545.8349288849868</v>
      </c>
    </row>
    <row r="48" spans="1:6" x14ac:dyDescent="0.15">
      <c r="A48" s="65" t="s">
        <v>145</v>
      </c>
      <c r="B48" s="65">
        <v>327.60000000000002</v>
      </c>
      <c r="C48" s="33">
        <f>B48*gk_质量奖分配!$D$15*0.6/SUM($B$4:$B$50)</f>
        <v>6261.3777980684818</v>
      </c>
      <c r="D48" s="77"/>
      <c r="E48" s="77"/>
      <c r="F48" s="78">
        <f t="shared" si="0"/>
        <v>6261.3777980684818</v>
      </c>
    </row>
    <row r="49" spans="1:6" x14ac:dyDescent="0.15">
      <c r="A49" s="65" t="s">
        <v>147</v>
      </c>
      <c r="B49" s="65">
        <v>0.60000000000000009</v>
      </c>
      <c r="C49" s="33">
        <f>B49*gk_质量奖分配!$D$15*0.6/SUM($B$4:$B$50)</f>
        <v>11.46772490488733</v>
      </c>
      <c r="D49" s="77"/>
      <c r="E49" s="77"/>
      <c r="F49" s="78">
        <f t="shared" si="0"/>
        <v>11.46772490488733</v>
      </c>
    </row>
    <row r="50" spans="1:6" x14ac:dyDescent="0.15">
      <c r="A50" s="65" t="s">
        <v>148</v>
      </c>
      <c r="B50" s="65">
        <v>57.6</v>
      </c>
      <c r="C50" s="33">
        <f>B50*gk_质量奖分配!$D$15*0.6/SUM($B$4:$B$50)</f>
        <v>1100.9015908691836</v>
      </c>
      <c r="D50" s="77"/>
      <c r="E50" s="77"/>
      <c r="F50" s="78">
        <f t="shared" si="0"/>
        <v>1100.9015908691836</v>
      </c>
    </row>
    <row r="51" spans="1:6" x14ac:dyDescent="0.15">
      <c r="A51" s="65" t="s">
        <v>19</v>
      </c>
      <c r="B51" s="65"/>
      <c r="C51" s="77"/>
      <c r="D51" s="65">
        <v>540</v>
      </c>
      <c r="E51" s="33">
        <f>D51*gk_质量奖分配!$D$15*0.4/SUM($D$51:$D$53)</f>
        <v>22606.855384615385</v>
      </c>
      <c r="F51" s="78">
        <f>C51+E51</f>
        <v>22606.855384615385</v>
      </c>
    </row>
    <row r="52" spans="1:6" x14ac:dyDescent="0.15">
      <c r="A52" s="65" t="s">
        <v>17</v>
      </c>
      <c r="B52" s="65"/>
      <c r="C52" s="77"/>
      <c r="D52" s="65">
        <v>216</v>
      </c>
      <c r="E52" s="33">
        <f>D52*gk_质量奖分配!$D$15*0.4/SUM($D$51:$D$53)</f>
        <v>9042.7421538461549</v>
      </c>
      <c r="F52" s="78">
        <f>C52+E52</f>
        <v>9042.7421538461549</v>
      </c>
    </row>
    <row r="53" spans="1:6" x14ac:dyDescent="0.15">
      <c r="A53" s="65" t="s">
        <v>228</v>
      </c>
      <c r="B53" s="65"/>
      <c r="C53" s="77"/>
      <c r="D53" s="65">
        <v>492</v>
      </c>
      <c r="E53" s="33">
        <f>D53*gk_质量奖分配!$D$15*0.4/SUM($D$51:$D$53)</f>
        <v>20597.357128205127</v>
      </c>
      <c r="F53" s="78">
        <f>C53+E53</f>
        <v>20597.357128205127</v>
      </c>
    </row>
    <row r="54" spans="1:6" ht="21.75" customHeight="1" x14ac:dyDescent="0.15">
      <c r="A54" s="79" t="s">
        <v>79</v>
      </c>
      <c r="B54" s="80"/>
      <c r="C54" s="80">
        <f>SUM(C4:C53)</f>
        <v>78370.432000000015</v>
      </c>
      <c r="D54" s="80"/>
      <c r="E54" s="80">
        <f>SUM(E4:E53)</f>
        <v>52246.954666666665</v>
      </c>
      <c r="F54" s="80">
        <f>SUM(F4:F53)</f>
        <v>130617.38666666667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2:C2"/>
    <mergeCell ref="D2:E2"/>
    <mergeCell ref="F2:F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71788-A61D-44F3-A0D0-9306F950BC7B}">
  <dimension ref="A1"/>
  <sheetViews>
    <sheetView workbookViewId="0">
      <selection activeCell="L34" sqref="L34"/>
    </sheetView>
  </sheetViews>
  <sheetFormatPr defaultRowHeight="13.5" x14ac:dyDescent="0.15"/>
  <sheetData/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20DF2-9783-4A6A-86C3-E0E75A008AE0}">
  <dimension ref="A1:B18"/>
  <sheetViews>
    <sheetView workbookViewId="0">
      <selection activeCell="A12" sqref="A12"/>
    </sheetView>
  </sheetViews>
  <sheetFormatPr defaultRowHeight="13.5" x14ac:dyDescent="0.15"/>
  <cols>
    <col min="1" max="1" width="11.375" customWidth="1"/>
    <col min="2" max="2" width="12" customWidth="1"/>
  </cols>
  <sheetData>
    <row r="1" spans="1:2" x14ac:dyDescent="0.15">
      <c r="A1" s="6" t="s">
        <v>9</v>
      </c>
      <c r="B1" s="6" t="s">
        <v>170</v>
      </c>
    </row>
    <row r="2" spans="1:2" ht="18.75" x14ac:dyDescent="0.15">
      <c r="A2" s="66" t="s">
        <v>130</v>
      </c>
      <c r="B2" s="67">
        <v>582.88108186452996</v>
      </c>
    </row>
    <row r="3" spans="1:2" ht="18.75" x14ac:dyDescent="0.15">
      <c r="A3" s="66" t="s">
        <v>15</v>
      </c>
      <c r="B3" s="67">
        <v>1894.7986042243299</v>
      </c>
    </row>
    <row r="4" spans="1:2" ht="18.75" x14ac:dyDescent="0.15">
      <c r="A4" s="66" t="s">
        <v>144</v>
      </c>
      <c r="B4" s="67">
        <v>556.45136591405696</v>
      </c>
    </row>
    <row r="5" spans="1:2" ht="18.75" x14ac:dyDescent="0.15">
      <c r="A5" s="66" t="s">
        <v>145</v>
      </c>
      <c r="B5" s="67">
        <v>597.56425739257099</v>
      </c>
    </row>
    <row r="6" spans="1:2" ht="18.75" x14ac:dyDescent="0.15">
      <c r="A6" s="66" t="s">
        <v>133</v>
      </c>
      <c r="B6" s="67">
        <v>414.02456329206098</v>
      </c>
    </row>
    <row r="7" spans="1:2" ht="18.75" x14ac:dyDescent="0.15">
      <c r="A7" s="66" t="s">
        <v>126</v>
      </c>
      <c r="B7" s="67">
        <v>579.94444675892203</v>
      </c>
    </row>
    <row r="8" spans="1:2" ht="18.75" x14ac:dyDescent="0.15">
      <c r="A8" s="66" t="s">
        <v>143</v>
      </c>
      <c r="B8" s="67">
        <v>428.70773882010201</v>
      </c>
    </row>
    <row r="9" spans="1:2" ht="18.75" x14ac:dyDescent="0.15">
      <c r="A9" s="66" t="s">
        <v>146</v>
      </c>
      <c r="B9" s="67">
        <v>270.87726409322698</v>
      </c>
    </row>
    <row r="10" spans="1:2" ht="18.75" x14ac:dyDescent="0.15">
      <c r="A10" s="66" t="s">
        <v>140</v>
      </c>
      <c r="B10" s="67">
        <v>656.29695950473399</v>
      </c>
    </row>
    <row r="11" spans="1:2" ht="18.75" x14ac:dyDescent="0.15">
      <c r="A11" s="66" t="s">
        <v>127</v>
      </c>
      <c r="B11" s="67">
        <v>1148.7217227967999</v>
      </c>
    </row>
    <row r="12" spans="1:2" ht="18.75" x14ac:dyDescent="0.15">
      <c r="A12" s="66" t="s">
        <v>125</v>
      </c>
      <c r="B12" s="67">
        <v>204.08247764020399</v>
      </c>
    </row>
    <row r="13" spans="1:2" ht="18.75" x14ac:dyDescent="0.15">
      <c r="A13" s="66" t="s">
        <v>134</v>
      </c>
      <c r="B13" s="67">
        <v>135.80571143481399</v>
      </c>
    </row>
    <row r="14" spans="1:2" ht="18.75" x14ac:dyDescent="0.15">
      <c r="A14" s="66" t="s">
        <v>148</v>
      </c>
      <c r="B14" s="67">
        <v>648.95537174071296</v>
      </c>
    </row>
    <row r="15" spans="1:2" ht="18.75" x14ac:dyDescent="0.15">
      <c r="A15" s="66" t="s">
        <v>135</v>
      </c>
      <c r="B15" s="67">
        <v>587.28603452294203</v>
      </c>
    </row>
    <row r="16" spans="1:2" ht="18.75" x14ac:dyDescent="0.15">
      <c r="A16" s="66" t="s">
        <v>141</v>
      </c>
      <c r="B16" s="67">
        <v>1149.86666666667</v>
      </c>
    </row>
    <row r="17" spans="1:2" ht="18.75" x14ac:dyDescent="0.15">
      <c r="A17" s="66" t="s">
        <v>129</v>
      </c>
      <c r="B17" s="67">
        <v>1344</v>
      </c>
    </row>
    <row r="18" spans="1:2" ht="20.25" customHeight="1" x14ac:dyDescent="0.15">
      <c r="B18" s="68">
        <f>SUM(B2:B17)</f>
        <v>11200.264266666678</v>
      </c>
    </row>
  </sheetData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ADFB5-12D6-4096-A23C-45A17C615F9C}">
  <dimension ref="A1:B43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31" sqref="M31"/>
    </sheetView>
  </sheetViews>
  <sheetFormatPr defaultRowHeight="18" x14ac:dyDescent="0.25"/>
  <cols>
    <col min="1" max="1" width="11.375" style="21" bestFit="1" customWidth="1"/>
    <col min="2" max="2" width="13.125" style="100" customWidth="1"/>
  </cols>
  <sheetData>
    <row r="1" spans="1:2" x14ac:dyDescent="0.25">
      <c r="A1" s="21" t="s">
        <v>9</v>
      </c>
      <c r="B1" s="100" t="s">
        <v>166</v>
      </c>
    </row>
    <row r="2" spans="1:2" ht="13.5" x14ac:dyDescent="0.15">
      <c r="A2" s="6" t="s">
        <v>153</v>
      </c>
      <c r="B2" s="67">
        <v>11879.702045604557</v>
      </c>
    </row>
    <row r="3" spans="1:2" ht="13.5" x14ac:dyDescent="0.15">
      <c r="A3" s="6" t="s">
        <v>230</v>
      </c>
      <c r="B3" s="67">
        <v>8160.9241833015521</v>
      </c>
    </row>
    <row r="4" spans="1:2" ht="14.25" x14ac:dyDescent="0.15">
      <c r="A4" s="69" t="s">
        <v>231</v>
      </c>
      <c r="B4" s="67">
        <v>5577.3143945946631</v>
      </c>
    </row>
    <row r="5" spans="1:2" ht="13.5" x14ac:dyDescent="0.15">
      <c r="A5" s="6" t="s">
        <v>232</v>
      </c>
      <c r="B5" s="67">
        <v>7589.2663233155254</v>
      </c>
    </row>
    <row r="6" spans="1:2" ht="13.5" x14ac:dyDescent="0.15">
      <c r="A6" s="6" t="s">
        <v>233</v>
      </c>
      <c r="B6" s="67">
        <v>7695.0115964488559</v>
      </c>
    </row>
    <row r="7" spans="1:2" ht="13.5" x14ac:dyDescent="0.15">
      <c r="A7" s="6" t="s">
        <v>98</v>
      </c>
      <c r="B7" s="67">
        <v>7633.8737991830058</v>
      </c>
    </row>
    <row r="8" spans="1:2" ht="13.5" x14ac:dyDescent="0.15">
      <c r="A8" s="6" t="s">
        <v>155</v>
      </c>
      <c r="B8" s="67">
        <v>5287.0864331187331</v>
      </c>
    </row>
    <row r="9" spans="1:2" ht="13.5" x14ac:dyDescent="0.15">
      <c r="A9" s="70" t="s">
        <v>154</v>
      </c>
      <c r="B9" s="67">
        <v>5376.821224433108</v>
      </c>
    </row>
    <row r="10" spans="1:2" ht="13.5" x14ac:dyDescent="0.15">
      <c r="A10" s="6" t="s">
        <v>94</v>
      </c>
      <c r="B10" s="67">
        <v>5896.2149641034266</v>
      </c>
    </row>
    <row r="11" spans="1:2" ht="13.5" x14ac:dyDescent="0.15">
      <c r="A11" s="49" t="s">
        <v>152</v>
      </c>
      <c r="B11" s="67">
        <v>6050.3289858891276</v>
      </c>
    </row>
    <row r="12" spans="1:2" ht="13.5" x14ac:dyDescent="0.15">
      <c r="A12" s="49" t="s">
        <v>234</v>
      </c>
      <c r="B12" s="67">
        <v>3988.6333967131091</v>
      </c>
    </row>
    <row r="13" spans="1:2" ht="13.5" x14ac:dyDescent="0.15">
      <c r="A13" s="49" t="s">
        <v>235</v>
      </c>
      <c r="B13" s="67">
        <v>3974.4804616471588</v>
      </c>
    </row>
    <row r="14" spans="1:2" ht="13.5" x14ac:dyDescent="0.15">
      <c r="A14" s="49" t="s">
        <v>236</v>
      </c>
      <c r="B14" s="67">
        <v>3968.8524400620945</v>
      </c>
    </row>
    <row r="15" spans="1:2" ht="13.5" x14ac:dyDescent="0.15">
      <c r="A15" s="49" t="s">
        <v>151</v>
      </c>
      <c r="B15" s="67">
        <v>5701.4436406790546</v>
      </c>
    </row>
    <row r="16" spans="1:2" ht="13.5" x14ac:dyDescent="0.15">
      <c r="A16" s="6" t="s">
        <v>149</v>
      </c>
      <c r="B16" s="67">
        <v>5707.3527331253799</v>
      </c>
    </row>
    <row r="17" spans="1:2" ht="13.5" x14ac:dyDescent="0.15">
      <c r="A17" s="6" t="s">
        <v>150</v>
      </c>
      <c r="B17" s="67">
        <v>1825.2971809045214</v>
      </c>
    </row>
    <row r="18" spans="1:2" ht="13.5" x14ac:dyDescent="0.15">
      <c r="A18" s="6" t="s">
        <v>237</v>
      </c>
      <c r="B18" s="67">
        <v>1823.5198396185413</v>
      </c>
    </row>
    <row r="19" spans="1:2" ht="13.5" x14ac:dyDescent="0.15">
      <c r="A19" s="6" t="s">
        <v>238</v>
      </c>
      <c r="B19" s="67">
        <v>1776.1171020265906</v>
      </c>
    </row>
    <row r="20" spans="1:2" ht="13.5" x14ac:dyDescent="0.15">
      <c r="A20" s="6" t="s">
        <v>173</v>
      </c>
      <c r="B20" s="67">
        <v>1687.7592552309961</v>
      </c>
    </row>
    <row r="21" spans="1:2" ht="13.5" x14ac:dyDescent="0.15">
      <c r="A21" s="6" t="s">
        <v>158</v>
      </c>
      <c r="B21" s="67">
        <v>3366.4874003328841</v>
      </c>
    </row>
    <row r="22" spans="1:2" ht="13.5" x14ac:dyDescent="0.15">
      <c r="A22" s="6" t="s">
        <v>132</v>
      </c>
      <c r="B22" s="67">
        <v>3651.3607636514903</v>
      </c>
    </row>
    <row r="23" spans="1:2" ht="13.5" x14ac:dyDescent="0.15">
      <c r="A23" s="6" t="s">
        <v>239</v>
      </c>
      <c r="B23" s="67">
        <v>3321.7319037913658</v>
      </c>
    </row>
    <row r="24" spans="1:2" ht="13.5" x14ac:dyDescent="0.15">
      <c r="A24" s="6" t="s">
        <v>240</v>
      </c>
      <c r="B24" s="67">
        <v>1660.4199322242596</v>
      </c>
    </row>
    <row r="25" spans="1:2" ht="13.5" x14ac:dyDescent="0.15">
      <c r="A25" s="6" t="s">
        <v>159</v>
      </c>
      <c r="B25" s="67">
        <v>1598.1675416830881</v>
      </c>
    </row>
    <row r="26" spans="1:2" ht="13.5" x14ac:dyDescent="0.15">
      <c r="A26" s="6" t="s">
        <v>241</v>
      </c>
      <c r="B26" s="67">
        <v>1466.6934396383508</v>
      </c>
    </row>
    <row r="27" spans="1:2" ht="13.5" x14ac:dyDescent="0.15">
      <c r="A27" s="6" t="s">
        <v>160</v>
      </c>
      <c r="B27" s="67">
        <v>1259.6553840295496</v>
      </c>
    </row>
    <row r="28" spans="1:2" ht="13.5" x14ac:dyDescent="0.15">
      <c r="A28" s="6" t="s">
        <v>242</v>
      </c>
      <c r="B28" s="67">
        <v>4932.3770829339264</v>
      </c>
    </row>
    <row r="29" spans="1:2" ht="13.5" x14ac:dyDescent="0.15">
      <c r="A29" s="6" t="s">
        <v>243</v>
      </c>
      <c r="B29" s="67">
        <v>4663.1065517150855</v>
      </c>
    </row>
    <row r="30" spans="1:2" ht="13.5" x14ac:dyDescent="0.15">
      <c r="A30" s="6" t="s">
        <v>136</v>
      </c>
      <c r="B30" s="67">
        <v>4331.6296097623126</v>
      </c>
    </row>
    <row r="31" spans="1:2" ht="13.5" x14ac:dyDescent="0.15">
      <c r="A31" s="6" t="s">
        <v>244</v>
      </c>
      <c r="B31" s="67">
        <v>6142.115501110311</v>
      </c>
    </row>
    <row r="32" spans="1:2" ht="13.5" x14ac:dyDescent="0.15">
      <c r="A32" s="6" t="s">
        <v>161</v>
      </c>
      <c r="B32" s="67">
        <v>3926.2548891273755</v>
      </c>
    </row>
    <row r="33" spans="1:2" ht="13.5" x14ac:dyDescent="0.15">
      <c r="A33" s="6" t="s">
        <v>162</v>
      </c>
      <c r="B33" s="67">
        <v>919.02037361344242</v>
      </c>
    </row>
    <row r="34" spans="1:2" ht="13.5" x14ac:dyDescent="0.15">
      <c r="A34" s="6" t="s">
        <v>109</v>
      </c>
      <c r="B34" s="67">
        <v>1616.9836739443856</v>
      </c>
    </row>
    <row r="35" spans="1:2" ht="13.5" x14ac:dyDescent="0.15">
      <c r="A35" s="71" t="s">
        <v>245</v>
      </c>
      <c r="B35" s="67">
        <v>827.05466994886001</v>
      </c>
    </row>
    <row r="36" spans="1:2" ht="13.5" x14ac:dyDescent="0.15">
      <c r="A36" s="71" t="s">
        <v>246</v>
      </c>
      <c r="B36" s="67">
        <v>819.7761790349133</v>
      </c>
    </row>
    <row r="37" spans="1:2" ht="13.5" x14ac:dyDescent="0.15">
      <c r="A37" s="71" t="s">
        <v>247</v>
      </c>
      <c r="B37" s="67">
        <v>791.62854719348161</v>
      </c>
    </row>
    <row r="38" spans="1:2" ht="13.5" x14ac:dyDescent="0.15">
      <c r="A38" s="6" t="s">
        <v>195</v>
      </c>
      <c r="B38" s="67">
        <v>785.53655626491741</v>
      </c>
    </row>
    <row r="39" spans="1:2" ht="13.5" x14ac:dyDescent="0.15">
      <c r="A39" s="71" t="s">
        <v>164</v>
      </c>
      <c r="B39" s="67">
        <v>1203.6346390110734</v>
      </c>
    </row>
    <row r="40" spans="1:2" ht="13.5" x14ac:dyDescent="0.15">
      <c r="A40" s="6" t="s">
        <v>165</v>
      </c>
      <c r="B40" s="67">
        <v>1154.4987914659341</v>
      </c>
    </row>
    <row r="41" spans="1:2" ht="13.5" x14ac:dyDescent="0.15">
      <c r="A41" s="6" t="s">
        <v>248</v>
      </c>
      <c r="B41" s="67">
        <v>1153.4932022906526</v>
      </c>
    </row>
    <row r="42" spans="1:2" ht="13.5" x14ac:dyDescent="0.15">
      <c r="A42" s="6" t="s">
        <v>249</v>
      </c>
      <c r="B42" s="67">
        <v>2248.3733672323397</v>
      </c>
    </row>
    <row r="43" spans="1:2" ht="13.5" x14ac:dyDescent="0.15">
      <c r="A43" s="6" t="s">
        <v>55</v>
      </c>
      <c r="B43" s="67">
        <f>SUM(B2:B42)</f>
        <v>153439.99999999994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A4699-75C1-42AE-8126-82267EA00E44}">
  <dimension ref="A1:D35"/>
  <sheetViews>
    <sheetView workbookViewId="0">
      <pane xSplit="1" ySplit="1" topLeftCell="B14" activePane="bottomRight" state="frozen"/>
      <selection pane="topRight" activeCell="B1" sqref="B1"/>
      <selection pane="bottomLeft" activeCell="A2" sqref="A2"/>
      <selection pane="bottomRight" activeCell="R34" sqref="R34"/>
    </sheetView>
  </sheetViews>
  <sheetFormatPr defaultRowHeight="18" x14ac:dyDescent="0.25"/>
  <cols>
    <col min="1" max="3" width="11" style="21" customWidth="1"/>
    <col min="4" max="4" width="14.25" style="50" customWidth="1"/>
  </cols>
  <sheetData>
    <row r="1" spans="1:4" ht="18.75" x14ac:dyDescent="0.25">
      <c r="A1" s="72" t="s">
        <v>9</v>
      </c>
      <c r="B1" s="21" t="s">
        <v>166</v>
      </c>
      <c r="C1" s="21" t="s">
        <v>167</v>
      </c>
      <c r="D1" s="50" t="s">
        <v>122</v>
      </c>
    </row>
    <row r="2" spans="1:4" ht="18.75" x14ac:dyDescent="0.25">
      <c r="A2" s="72" t="s">
        <v>95</v>
      </c>
      <c r="B2" s="21">
        <v>6959.8503442646224</v>
      </c>
      <c r="C2" s="21">
        <v>3564.8</v>
      </c>
      <c r="D2" s="50">
        <f>SUM(B2:C2)</f>
        <v>10524.650344264623</v>
      </c>
    </row>
    <row r="3" spans="1:4" ht="18.75" x14ac:dyDescent="0.25">
      <c r="A3" s="72" t="s">
        <v>96</v>
      </c>
      <c r="B3" s="21">
        <v>11215.277977199788</v>
      </c>
      <c r="C3" s="21">
        <v>3296</v>
      </c>
      <c r="D3" s="50">
        <f t="shared" ref="D3:D35" si="0">SUM(B3:C3)</f>
        <v>14511.277977199788</v>
      </c>
    </row>
    <row r="4" spans="1:4" ht="18.75" x14ac:dyDescent="0.25">
      <c r="A4" s="72" t="s">
        <v>97</v>
      </c>
      <c r="B4" s="21">
        <v>8752.2859621797488</v>
      </c>
      <c r="C4" s="21">
        <v>2268.8000000000002</v>
      </c>
      <c r="D4" s="50">
        <f t="shared" si="0"/>
        <v>11021.08596217975</v>
      </c>
    </row>
    <row r="5" spans="1:4" ht="18.75" x14ac:dyDescent="0.25">
      <c r="A5" s="73" t="s">
        <v>179</v>
      </c>
      <c r="B5" s="21">
        <v>8986.9831769855973</v>
      </c>
      <c r="C5" s="21">
        <v>3382.4</v>
      </c>
      <c r="D5" s="50">
        <f t="shared" si="0"/>
        <v>12369.383176985597</v>
      </c>
    </row>
    <row r="6" spans="1:4" ht="18.75" x14ac:dyDescent="0.25">
      <c r="A6" s="72" t="s">
        <v>176</v>
      </c>
      <c r="B6" s="21">
        <v>6956.0175780923519</v>
      </c>
      <c r="C6" s="21">
        <v>3564.8</v>
      </c>
      <c r="D6" s="50">
        <f t="shared" si="0"/>
        <v>10520.817578092352</v>
      </c>
    </row>
    <row r="7" spans="1:4" ht="18.75" x14ac:dyDescent="0.25">
      <c r="A7" s="72" t="s">
        <v>177</v>
      </c>
      <c r="B7" s="21">
        <v>9129.5849612778911</v>
      </c>
      <c r="C7" s="21">
        <v>3123.2</v>
      </c>
      <c r="D7" s="50">
        <f t="shared" si="0"/>
        <v>12252.784961277892</v>
      </c>
    </row>
    <row r="8" spans="1:4" ht="18.75" x14ac:dyDescent="0.25">
      <c r="A8" s="72" t="s">
        <v>250</v>
      </c>
      <c r="B8" s="21">
        <v>7272.5908128736828</v>
      </c>
      <c r="C8" s="21">
        <v>4460.8</v>
      </c>
      <c r="D8" s="50">
        <f t="shared" si="0"/>
        <v>11733.390812873684</v>
      </c>
    </row>
    <row r="9" spans="1:4" ht="18.75" x14ac:dyDescent="0.25">
      <c r="A9" s="72" t="s">
        <v>99</v>
      </c>
      <c r="B9" s="21">
        <v>7954.4674056390741</v>
      </c>
      <c r="C9" s="21">
        <v>6793.6</v>
      </c>
      <c r="D9" s="50">
        <f t="shared" si="0"/>
        <v>14748.067405639074</v>
      </c>
    </row>
    <row r="10" spans="1:4" ht="18.75" x14ac:dyDescent="0.25">
      <c r="A10" s="72" t="s">
        <v>181</v>
      </c>
      <c r="B10" s="21">
        <v>7860.6626249024321</v>
      </c>
      <c r="C10" s="21">
        <v>6625.6</v>
      </c>
      <c r="D10" s="50">
        <f t="shared" si="0"/>
        <v>14486.262624902432</v>
      </c>
    </row>
    <row r="11" spans="1:4" ht="18.75" x14ac:dyDescent="0.25">
      <c r="A11" s="73" t="s">
        <v>251</v>
      </c>
      <c r="B11" s="21">
        <v>10867.046410340143</v>
      </c>
      <c r="C11" s="21">
        <v>4790.3999999999996</v>
      </c>
      <c r="D11" s="50">
        <f t="shared" si="0"/>
        <v>15657.446410340142</v>
      </c>
    </row>
    <row r="12" spans="1:4" ht="18.75" x14ac:dyDescent="0.25">
      <c r="A12" s="73" t="s">
        <v>180</v>
      </c>
      <c r="B12" s="21">
        <v>8987.4773171968482</v>
      </c>
      <c r="C12" s="21">
        <v>4017.6</v>
      </c>
      <c r="D12" s="50">
        <f t="shared" si="0"/>
        <v>13005.077317196849</v>
      </c>
    </row>
    <row r="13" spans="1:4" ht="18.75" x14ac:dyDescent="0.25">
      <c r="A13" s="72" t="s">
        <v>231</v>
      </c>
      <c r="B13" s="21">
        <v>4939.0684917658655</v>
      </c>
      <c r="C13" s="21">
        <v>1216</v>
      </c>
      <c r="D13" s="50">
        <f t="shared" si="0"/>
        <v>6155.0684917658655</v>
      </c>
    </row>
    <row r="14" spans="1:4" ht="18.75" x14ac:dyDescent="0.25">
      <c r="A14" s="72" t="s">
        <v>157</v>
      </c>
      <c r="B14" s="21">
        <v>8118.6869372819583</v>
      </c>
      <c r="C14" s="21">
        <v>2496</v>
      </c>
      <c r="D14" s="50">
        <f t="shared" si="0"/>
        <v>10614.686937281958</v>
      </c>
    </row>
    <row r="15" spans="1:4" ht="18.75" x14ac:dyDescent="0.25">
      <c r="A15" s="72" t="s">
        <v>102</v>
      </c>
      <c r="B15" s="21">
        <v>0</v>
      </c>
      <c r="C15" s="21">
        <v>11551.2</v>
      </c>
      <c r="D15" s="50">
        <f t="shared" si="0"/>
        <v>11551.2</v>
      </c>
    </row>
    <row r="16" spans="1:4" ht="18.75" x14ac:dyDescent="0.25">
      <c r="A16" s="72" t="s">
        <v>115</v>
      </c>
      <c r="B16" s="21">
        <v>2443.2570698525606</v>
      </c>
      <c r="C16" s="21">
        <v>7348</v>
      </c>
      <c r="D16" s="50">
        <f t="shared" si="0"/>
        <v>9791.2570698525597</v>
      </c>
    </row>
    <row r="17" spans="1:4" ht="18.75" x14ac:dyDescent="0.25">
      <c r="A17" s="73" t="s">
        <v>101</v>
      </c>
      <c r="B17" s="21">
        <v>5556.5352025137254</v>
      </c>
      <c r="C17" s="21">
        <v>3392</v>
      </c>
      <c r="D17" s="50">
        <f t="shared" si="0"/>
        <v>8948.5352025137254</v>
      </c>
    </row>
    <row r="18" spans="1:4" ht="18.75" x14ac:dyDescent="0.25">
      <c r="A18" s="73" t="s">
        <v>184</v>
      </c>
      <c r="B18" s="21">
        <v>0</v>
      </c>
      <c r="C18" s="21">
        <v>8476.7999999999993</v>
      </c>
      <c r="D18" s="50">
        <f t="shared" si="0"/>
        <v>8476.7999999999993</v>
      </c>
    </row>
    <row r="19" spans="1:4" ht="18.75" x14ac:dyDescent="0.25">
      <c r="A19" s="74" t="s">
        <v>182</v>
      </c>
      <c r="B19" s="21">
        <v>5600.2077276337141</v>
      </c>
      <c r="C19" s="21">
        <v>3464</v>
      </c>
      <c r="D19" s="50">
        <f t="shared" si="0"/>
        <v>9064.207727633715</v>
      </c>
    </row>
    <row r="20" spans="1:4" ht="18.75" x14ac:dyDescent="0.25">
      <c r="A20" s="72" t="s">
        <v>183</v>
      </c>
      <c r="B20" s="21">
        <v>0</v>
      </c>
      <c r="C20" s="21">
        <v>7368</v>
      </c>
      <c r="D20" s="50">
        <f t="shared" si="0"/>
        <v>7368</v>
      </c>
    </row>
    <row r="21" spans="1:4" ht="18.75" x14ac:dyDescent="0.25">
      <c r="A21" s="73" t="s">
        <v>21</v>
      </c>
      <c r="B21" s="21">
        <v>2272.3232914285713</v>
      </c>
      <c r="C21" s="21">
        <v>0</v>
      </c>
      <c r="D21" s="50">
        <f t="shared" si="0"/>
        <v>2272.3232914285713</v>
      </c>
    </row>
    <row r="22" spans="1:4" ht="18.75" x14ac:dyDescent="0.25">
      <c r="A22" s="72" t="s">
        <v>185</v>
      </c>
      <c r="B22" s="21">
        <v>2272.0336457142857</v>
      </c>
      <c r="C22" s="21">
        <v>0</v>
      </c>
      <c r="D22" s="50">
        <f t="shared" si="0"/>
        <v>2272.0336457142857</v>
      </c>
    </row>
    <row r="23" spans="1:4" ht="18.75" x14ac:dyDescent="0.25">
      <c r="A23" s="74" t="s">
        <v>186</v>
      </c>
      <c r="B23" s="21">
        <v>887.47446857142859</v>
      </c>
      <c r="C23" s="21">
        <v>0</v>
      </c>
      <c r="D23" s="50">
        <f t="shared" si="0"/>
        <v>887.47446857142859</v>
      </c>
    </row>
    <row r="24" spans="1:4" ht="18.75" x14ac:dyDescent="0.25">
      <c r="A24" s="73" t="s">
        <v>187</v>
      </c>
      <c r="B24" s="21">
        <v>328.16859428571428</v>
      </c>
      <c r="C24" s="21">
        <v>0</v>
      </c>
      <c r="D24" s="50">
        <f t="shared" si="0"/>
        <v>328.16859428571428</v>
      </c>
    </row>
    <row r="25" spans="1:4" ht="18.75" x14ac:dyDescent="0.25">
      <c r="A25" s="72" t="s">
        <v>12</v>
      </c>
      <c r="B25" s="21">
        <v>1625.7278851274107</v>
      </c>
      <c r="C25" s="21">
        <v>0</v>
      </c>
      <c r="D25" s="50">
        <f t="shared" si="0"/>
        <v>1625.7278851274107</v>
      </c>
    </row>
    <row r="26" spans="1:4" ht="18.75" x14ac:dyDescent="0.25">
      <c r="A26" s="72" t="s">
        <v>13</v>
      </c>
      <c r="B26" s="21">
        <v>995.78519481196531</v>
      </c>
      <c r="C26" s="21">
        <v>0</v>
      </c>
      <c r="D26" s="50">
        <f t="shared" si="0"/>
        <v>995.78519481196531</v>
      </c>
    </row>
    <row r="27" spans="1:4" ht="18.75" x14ac:dyDescent="0.25">
      <c r="A27" s="72" t="s">
        <v>56</v>
      </c>
      <c r="B27" s="21">
        <v>1696.6261986065442</v>
      </c>
      <c r="C27" s="21">
        <v>0</v>
      </c>
      <c r="D27" s="50">
        <f t="shared" si="0"/>
        <v>1696.6261986065442</v>
      </c>
    </row>
    <row r="28" spans="1:4" ht="18.75" x14ac:dyDescent="0.25">
      <c r="A28" s="72" t="s">
        <v>253</v>
      </c>
      <c r="B28" s="21">
        <v>1441.8607214540796</v>
      </c>
      <c r="C28" s="21">
        <v>0</v>
      </c>
      <c r="D28" s="50">
        <f t="shared" si="0"/>
        <v>1441.8607214540796</v>
      </c>
    </row>
    <row r="29" spans="1:4" ht="18.75" x14ac:dyDescent="0.25">
      <c r="A29" s="72" t="s">
        <v>191</v>
      </c>
      <c r="B29" s="21">
        <v>10573.341606932707</v>
      </c>
      <c r="C29" s="21">
        <v>3326.3999999999996</v>
      </c>
      <c r="D29" s="50">
        <f t="shared" si="0"/>
        <v>13899.741606932706</v>
      </c>
    </row>
    <row r="30" spans="1:4" ht="18.75" x14ac:dyDescent="0.25">
      <c r="A30" s="75" t="s">
        <v>192</v>
      </c>
      <c r="B30" s="21">
        <v>6226.6583930672941</v>
      </c>
      <c r="C30" s="21">
        <v>1473.6</v>
      </c>
      <c r="D30" s="50">
        <f t="shared" si="0"/>
        <v>7700.2583930672936</v>
      </c>
    </row>
    <row r="31" spans="1:4" ht="18.75" x14ac:dyDescent="0.25">
      <c r="A31" s="73" t="s">
        <v>194</v>
      </c>
      <c r="B31" s="21">
        <v>7061.9268562984853</v>
      </c>
      <c r="C31" s="21">
        <v>6710.4</v>
      </c>
      <c r="D31" s="50">
        <f t="shared" si="0"/>
        <v>13772.326856298485</v>
      </c>
    </row>
    <row r="32" spans="1:4" ht="18.75" x14ac:dyDescent="0.25">
      <c r="A32" s="73" t="s">
        <v>193</v>
      </c>
      <c r="B32" s="21">
        <v>9738.0731437015147</v>
      </c>
      <c r="C32" s="21">
        <v>7689.6</v>
      </c>
      <c r="D32" s="50">
        <f t="shared" si="0"/>
        <v>17427.673143701515</v>
      </c>
    </row>
    <row r="33" spans="1:4" ht="18.75" x14ac:dyDescent="0.25">
      <c r="A33" s="73" t="s">
        <v>110</v>
      </c>
      <c r="B33" s="21">
        <v>5036.1375895304627</v>
      </c>
      <c r="C33" s="21">
        <v>2380.8000000000002</v>
      </c>
      <c r="D33" s="50">
        <f t="shared" si="0"/>
        <v>7416.9375895304629</v>
      </c>
    </row>
    <row r="34" spans="1:4" ht="18.75" x14ac:dyDescent="0.25">
      <c r="A34" s="73" t="s">
        <v>196</v>
      </c>
      <c r="B34" s="21">
        <v>6963.8624104695373</v>
      </c>
      <c r="C34" s="21">
        <v>2419.1999999999998</v>
      </c>
      <c r="D34" s="50">
        <f t="shared" si="0"/>
        <v>9383.062410469538</v>
      </c>
    </row>
    <row r="35" spans="1:4" x14ac:dyDescent="0.25">
      <c r="A35" s="21" t="s">
        <v>55</v>
      </c>
      <c r="B35" s="50">
        <f>SUM(B1:B34)</f>
        <v>178720</v>
      </c>
      <c r="C35" s="50">
        <f>SUM(C1:C34)</f>
        <v>115200</v>
      </c>
      <c r="D35" s="50">
        <f t="shared" si="0"/>
        <v>293920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C4FD8-BD1F-4E96-82B8-53C68BD4180E}">
  <dimension ref="A1:C30"/>
  <sheetViews>
    <sheetView zoomScale="130" zoomScaleNormal="13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L15" sqref="L15"/>
    </sheetView>
  </sheetViews>
  <sheetFormatPr defaultRowHeight="13.5" x14ac:dyDescent="0.15"/>
  <cols>
    <col min="2" max="3" width="10.5" bestFit="1" customWidth="1"/>
  </cols>
  <sheetData>
    <row r="1" spans="1:3" ht="26.25" customHeight="1" x14ac:dyDescent="0.15">
      <c r="A1" s="6" t="s">
        <v>9</v>
      </c>
      <c r="B1" s="6" t="s">
        <v>166</v>
      </c>
      <c r="C1" s="6" t="s">
        <v>122</v>
      </c>
    </row>
    <row r="2" spans="1:3" ht="20.100000000000001" customHeight="1" x14ac:dyDescent="0.15">
      <c r="A2" s="6" t="s">
        <v>142</v>
      </c>
      <c r="B2" s="3">
        <v>4812</v>
      </c>
      <c r="C2" s="3">
        <f t="shared" ref="C2:C29" si="0">SUM(B2:B2)</f>
        <v>4812</v>
      </c>
    </row>
    <row r="3" spans="1:3" ht="20.100000000000001" customHeight="1" x14ac:dyDescent="0.15">
      <c r="A3" s="6" t="s">
        <v>137</v>
      </c>
      <c r="B3" s="3">
        <v>3437.0503891511498</v>
      </c>
      <c r="C3" s="3">
        <f t="shared" si="0"/>
        <v>3437.0503891511498</v>
      </c>
    </row>
    <row r="4" spans="1:3" ht="20.100000000000001" customHeight="1" x14ac:dyDescent="0.15">
      <c r="A4" s="6" t="s">
        <v>178</v>
      </c>
      <c r="B4" s="3">
        <v>4746.3785292687198</v>
      </c>
      <c r="C4" s="3">
        <f t="shared" si="0"/>
        <v>4746.3785292687198</v>
      </c>
    </row>
    <row r="5" spans="1:3" ht="20.100000000000001" customHeight="1" x14ac:dyDescent="0.15">
      <c r="A5" s="6" t="s">
        <v>197</v>
      </c>
      <c r="B5" s="3">
        <v>1014.12537635423</v>
      </c>
      <c r="C5" s="3">
        <f t="shared" si="0"/>
        <v>1014.12537635423</v>
      </c>
    </row>
    <row r="6" spans="1:3" ht="20.100000000000001" customHeight="1" x14ac:dyDescent="0.15">
      <c r="A6" s="6" t="s">
        <v>14</v>
      </c>
      <c r="B6" s="3">
        <v>2073</v>
      </c>
      <c r="C6" s="3">
        <f t="shared" si="0"/>
        <v>2073</v>
      </c>
    </row>
    <row r="7" spans="1:3" ht="20.100000000000001" customHeight="1" x14ac:dyDescent="0.15">
      <c r="A7" s="6" t="s">
        <v>140</v>
      </c>
      <c r="B7" s="3">
        <v>2053</v>
      </c>
      <c r="C7" s="3">
        <f t="shared" si="0"/>
        <v>2053</v>
      </c>
    </row>
    <row r="8" spans="1:3" ht="20.100000000000001" customHeight="1" x14ac:dyDescent="0.15">
      <c r="A8" s="6" t="s">
        <v>148</v>
      </c>
      <c r="B8" s="3">
        <v>1073</v>
      </c>
      <c r="C8" s="3">
        <f t="shared" si="0"/>
        <v>1073</v>
      </c>
    </row>
    <row r="9" spans="1:3" ht="20.100000000000001" customHeight="1" x14ac:dyDescent="0.15">
      <c r="A9" s="6" t="s">
        <v>144</v>
      </c>
      <c r="B9" s="3">
        <v>4940</v>
      </c>
      <c r="C9" s="3">
        <f t="shared" si="0"/>
        <v>4940</v>
      </c>
    </row>
    <row r="10" spans="1:3" ht="20.100000000000001" customHeight="1" x14ac:dyDescent="0.15">
      <c r="A10" s="6" t="s">
        <v>133</v>
      </c>
      <c r="B10" s="3">
        <v>3389</v>
      </c>
      <c r="C10" s="3">
        <f t="shared" si="0"/>
        <v>3389</v>
      </c>
    </row>
    <row r="11" spans="1:3" ht="20.100000000000001" customHeight="1" x14ac:dyDescent="0.15">
      <c r="A11" s="6" t="s">
        <v>219</v>
      </c>
      <c r="B11" s="3">
        <v>4592</v>
      </c>
      <c r="C11" s="3">
        <f t="shared" si="0"/>
        <v>4592</v>
      </c>
    </row>
    <row r="12" spans="1:3" ht="20.100000000000001" customHeight="1" x14ac:dyDescent="0.15">
      <c r="A12" s="6" t="s">
        <v>100</v>
      </c>
      <c r="B12" s="3">
        <v>2080</v>
      </c>
      <c r="C12" s="3">
        <f t="shared" si="0"/>
        <v>2080</v>
      </c>
    </row>
    <row r="13" spans="1:3" ht="20.100000000000001" customHeight="1" x14ac:dyDescent="0.15">
      <c r="A13" s="6" t="s">
        <v>127</v>
      </c>
      <c r="B13" s="3">
        <v>2140</v>
      </c>
      <c r="C13" s="3">
        <f t="shared" si="0"/>
        <v>2140</v>
      </c>
    </row>
    <row r="14" spans="1:3" ht="20.100000000000001" customHeight="1" x14ac:dyDescent="0.15">
      <c r="A14" s="6" t="s">
        <v>129</v>
      </c>
      <c r="B14" s="3">
        <v>2057</v>
      </c>
      <c r="C14" s="3">
        <f t="shared" si="0"/>
        <v>2057</v>
      </c>
    </row>
    <row r="15" spans="1:3" ht="20.100000000000001" customHeight="1" x14ac:dyDescent="0.15">
      <c r="A15" s="6" t="s">
        <v>156</v>
      </c>
      <c r="B15" s="3">
        <v>856</v>
      </c>
      <c r="C15" s="3">
        <f t="shared" si="0"/>
        <v>856</v>
      </c>
    </row>
    <row r="16" spans="1:3" ht="20.100000000000001" customHeight="1" x14ac:dyDescent="0.15">
      <c r="A16" s="6" t="s">
        <v>126</v>
      </c>
      <c r="B16" s="3">
        <v>1000</v>
      </c>
      <c r="C16" s="3">
        <f t="shared" si="0"/>
        <v>1000</v>
      </c>
    </row>
    <row r="17" spans="1:3" ht="20.100000000000001" customHeight="1" x14ac:dyDescent="0.15">
      <c r="A17" s="6" t="s">
        <v>198</v>
      </c>
      <c r="B17" s="3">
        <v>1817</v>
      </c>
      <c r="C17" s="3">
        <f t="shared" si="0"/>
        <v>1817</v>
      </c>
    </row>
    <row r="18" spans="1:3" ht="20.100000000000001" customHeight="1" x14ac:dyDescent="0.15">
      <c r="A18" s="6" t="s">
        <v>15</v>
      </c>
      <c r="B18" s="3">
        <v>1133</v>
      </c>
      <c r="C18" s="3">
        <f t="shared" si="0"/>
        <v>1133</v>
      </c>
    </row>
    <row r="19" spans="1:3" ht="20.100000000000001" customHeight="1" x14ac:dyDescent="0.15">
      <c r="A19" s="6" t="s">
        <v>20</v>
      </c>
      <c r="B19" s="3">
        <v>2384</v>
      </c>
      <c r="C19" s="3">
        <f t="shared" si="0"/>
        <v>2384</v>
      </c>
    </row>
    <row r="20" spans="1:3" ht="20.100000000000001" customHeight="1" x14ac:dyDescent="0.15">
      <c r="A20" s="6" t="s">
        <v>130</v>
      </c>
      <c r="B20" s="3">
        <v>4876</v>
      </c>
      <c r="C20" s="3">
        <f t="shared" si="0"/>
        <v>4876</v>
      </c>
    </row>
    <row r="21" spans="1:3" ht="20.100000000000001" customHeight="1" x14ac:dyDescent="0.15">
      <c r="A21" s="6" t="s">
        <v>125</v>
      </c>
      <c r="B21" s="3">
        <v>7122.9126046069896</v>
      </c>
      <c r="C21" s="3">
        <f t="shared" si="0"/>
        <v>7122.9126046069896</v>
      </c>
    </row>
    <row r="22" spans="1:3" ht="20.100000000000001" customHeight="1" x14ac:dyDescent="0.15">
      <c r="A22" s="6" t="s">
        <v>135</v>
      </c>
      <c r="B22" s="3">
        <v>4319.77187681746</v>
      </c>
      <c r="C22" s="3">
        <f t="shared" si="0"/>
        <v>4319.77187681746</v>
      </c>
    </row>
    <row r="23" spans="1:3" ht="20.100000000000001" customHeight="1" x14ac:dyDescent="0.15">
      <c r="A23" s="6" t="s">
        <v>108</v>
      </c>
      <c r="B23" s="3">
        <v>2175</v>
      </c>
      <c r="C23" s="3">
        <f t="shared" si="0"/>
        <v>2175</v>
      </c>
    </row>
    <row r="24" spans="1:3" ht="20.100000000000001" customHeight="1" x14ac:dyDescent="0.15">
      <c r="A24" s="6" t="s">
        <v>223</v>
      </c>
      <c r="B24" s="3">
        <v>705</v>
      </c>
      <c r="C24" s="3">
        <f t="shared" si="0"/>
        <v>705</v>
      </c>
    </row>
    <row r="25" spans="1:3" ht="20.100000000000001" customHeight="1" x14ac:dyDescent="0.15">
      <c r="A25" s="6" t="s">
        <v>128</v>
      </c>
      <c r="B25" s="3">
        <v>2934</v>
      </c>
      <c r="C25" s="3">
        <f t="shared" si="0"/>
        <v>2934</v>
      </c>
    </row>
    <row r="26" spans="1:3" ht="20.100000000000001" customHeight="1" x14ac:dyDescent="0.15">
      <c r="A26" s="6" t="s">
        <v>145</v>
      </c>
      <c r="B26" s="3">
        <v>4265.7525278474504</v>
      </c>
      <c r="C26" s="3">
        <f t="shared" si="0"/>
        <v>4265.7525278474504</v>
      </c>
    </row>
    <row r="27" spans="1:3" ht="20.100000000000001" customHeight="1" x14ac:dyDescent="0.15">
      <c r="A27" s="6" t="s">
        <v>186</v>
      </c>
      <c r="B27" s="3">
        <v>1073</v>
      </c>
      <c r="C27" s="3">
        <f t="shared" si="0"/>
        <v>1073</v>
      </c>
    </row>
    <row r="28" spans="1:3" ht="20.100000000000001" customHeight="1" x14ac:dyDescent="0.15">
      <c r="A28" s="6" t="s">
        <v>131</v>
      </c>
      <c r="B28" s="3">
        <v>1792</v>
      </c>
      <c r="C28" s="3">
        <f t="shared" si="0"/>
        <v>1792</v>
      </c>
    </row>
    <row r="29" spans="1:3" ht="20.100000000000001" customHeight="1" x14ac:dyDescent="0.15">
      <c r="A29" s="6" t="s">
        <v>103</v>
      </c>
      <c r="B29" s="3">
        <v>1460</v>
      </c>
      <c r="C29" s="3">
        <f t="shared" si="0"/>
        <v>1460</v>
      </c>
    </row>
    <row r="30" spans="1:3" s="1" customFormat="1" x14ac:dyDescent="0.15">
      <c r="A30" s="1" t="s">
        <v>122</v>
      </c>
      <c r="B30" s="101">
        <f>SUM(B2:B29)</f>
        <v>76319.991304046009</v>
      </c>
      <c r="C30" s="101">
        <f>SUM(C2:C29)</f>
        <v>76319.991304046009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7</vt:i4>
      </vt:variant>
    </vt:vector>
  </HeadingPairs>
  <TitlesOfParts>
    <vt:vector size="19" baseType="lpstr">
      <vt:lpstr>汇总</vt:lpstr>
      <vt:lpstr>gk_质量奖分配</vt:lpstr>
      <vt:lpstr>gk_分数线</vt:lpstr>
      <vt:lpstr>1.gk_工作量</vt:lpstr>
      <vt:lpstr>2.gk_过程评价</vt:lpstr>
      <vt:lpstr>3.gk_上线质量</vt:lpstr>
      <vt:lpstr>4.gk_艺体质量</vt:lpstr>
      <vt:lpstr>5.gk_超额目标(无)</vt:lpstr>
      <vt:lpstr>6.gk_年级管理</vt:lpstr>
      <vt:lpstr>高一质量奖</vt:lpstr>
      <vt:lpstr>高二质量和进步奖</vt:lpstr>
      <vt:lpstr>高三质量奖</vt:lpstr>
      <vt:lpstr>'1.gk_工作量'!Print_Titles</vt:lpstr>
      <vt:lpstr>'2.gk_过程评价'!Print_Titles</vt:lpstr>
      <vt:lpstr>'3.gk_上线质量'!Print_Titles</vt:lpstr>
      <vt:lpstr>'4.gk_艺体质量'!Print_Titles</vt:lpstr>
      <vt:lpstr>汇总!Print_Titles</vt:lpstr>
      <vt:lpstr>过程评价奖</vt:lpstr>
      <vt:lpstr>基本奖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huaqiang ji</dc:creator>
  <cp:lastModifiedBy>huaqiang ji</cp:lastModifiedBy>
  <cp:lastPrinted>2024-03-20T03:32:55Z</cp:lastPrinted>
  <dcterms:created xsi:type="dcterms:W3CDTF">2019-06-20T11:18:00Z</dcterms:created>
  <dcterms:modified xsi:type="dcterms:W3CDTF">2024-03-20T04:01:04Z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