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班主任分工" sheetId="1" r:id="rId1"/>
    <sheet name="计算表" sheetId="2" r:id="rId2"/>
    <sheet name="公示表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<sst xmlns="http://schemas.openxmlformats.org/spreadsheetml/2006/main" count="189" uniqueCount="86">
  <si>
    <t xml:space="preserve">高一上 </t>
  </si>
  <si>
    <t>高一下</t>
  </si>
  <si>
    <t>高二上</t>
  </si>
  <si>
    <t>高二下</t>
  </si>
  <si>
    <t>高三</t>
  </si>
  <si>
    <t>班级</t>
  </si>
  <si>
    <t>班主任</t>
  </si>
  <si>
    <t>1班</t>
  </si>
  <si>
    <t>金贵</t>
  </si>
  <si>
    <t>2班</t>
  </si>
  <si>
    <t>赵顺诚</t>
  </si>
  <si>
    <t>杜基次尔</t>
  </si>
  <si>
    <t>3班</t>
  </si>
  <si>
    <t>余玉红</t>
  </si>
  <si>
    <t>4班</t>
  </si>
  <si>
    <t>向翠琳</t>
  </si>
  <si>
    <t>卢银楷</t>
  </si>
  <si>
    <t>5班</t>
  </si>
  <si>
    <t>赵香才</t>
  </si>
  <si>
    <t>6班</t>
  </si>
  <si>
    <t>李希</t>
  </si>
  <si>
    <t>7班</t>
  </si>
  <si>
    <t>胡昌燕</t>
  </si>
  <si>
    <t>胡昌艳</t>
  </si>
  <si>
    <t>8班</t>
  </si>
  <si>
    <t>叶仁群</t>
  </si>
  <si>
    <t>9班</t>
  </si>
  <si>
    <t>郑富全</t>
  </si>
  <si>
    <t>卢祥</t>
  </si>
  <si>
    <t>10班</t>
  </si>
  <si>
    <t>向美娟</t>
  </si>
  <si>
    <t>11班</t>
  </si>
  <si>
    <t>胡付松</t>
  </si>
  <si>
    <t>12班</t>
  </si>
  <si>
    <t>聂艳梅</t>
  </si>
  <si>
    <t>朱霞</t>
  </si>
  <si>
    <t>总数</t>
  </si>
  <si>
    <t>班主任管理奖</t>
  </si>
  <si>
    <t>年级管理</t>
  </si>
  <si>
    <t>40%*11200</t>
  </si>
  <si>
    <t>基本奖40%=2688</t>
  </si>
  <si>
    <t>过程评价30%=2016</t>
  </si>
  <si>
    <r>
      <rPr>
        <sz val="11"/>
        <color theme="1"/>
        <rFont val="宋体"/>
        <charset val="134"/>
        <scheme val="minor"/>
      </rPr>
      <t>上线质量30</t>
    </r>
    <r>
      <rPr>
        <strike/>
        <sz val="11"/>
        <color theme="1"/>
        <rFont val="宋体"/>
        <charset val="134"/>
        <scheme val="minor"/>
      </rPr>
      <t>% =2016</t>
    </r>
  </si>
  <si>
    <t>60%*11200</t>
  </si>
  <si>
    <t>每期每人</t>
  </si>
  <si>
    <t>2688/72</t>
  </si>
  <si>
    <t>2016/72</t>
  </si>
  <si>
    <t>文化上线人数</t>
  </si>
  <si>
    <t>艺体上线人数</t>
  </si>
  <si>
    <t>超额人数</t>
  </si>
  <si>
    <t>得分（学期数）</t>
  </si>
  <si>
    <t>合计</t>
  </si>
  <si>
    <t>文化上线得分</t>
  </si>
  <si>
    <t>艺体上线得分</t>
  </si>
  <si>
    <t>超额得分</t>
  </si>
  <si>
    <t>合计得分</t>
  </si>
  <si>
    <t>奖金</t>
  </si>
  <si>
    <t>3*2=6</t>
  </si>
  <si>
    <t>12/6*4=8</t>
  </si>
  <si>
    <t>4*2=8</t>
  </si>
  <si>
    <t>7*2=14</t>
  </si>
  <si>
    <t>1.6*4=6.4</t>
  </si>
  <si>
    <t>年级主任</t>
  </si>
  <si>
    <t>70%*55%</t>
  </si>
  <si>
    <t>1/6*2 =0.3</t>
  </si>
  <si>
    <t>0.4*4/6*2=0.4</t>
  </si>
  <si>
    <t>年级副主任</t>
  </si>
  <si>
    <t>70%*45%</t>
  </si>
  <si>
    <t>6*2=12</t>
  </si>
  <si>
    <t>3*4=12</t>
  </si>
  <si>
    <t>分管领导</t>
  </si>
  <si>
    <t>1*2=2</t>
  </si>
  <si>
    <t>4.4*4=17.6</t>
  </si>
  <si>
    <t>黄金华</t>
  </si>
  <si>
    <t>30%*4480</t>
  </si>
  <si>
    <t>徐万雄</t>
  </si>
  <si>
    <t>1724.8/6*4</t>
  </si>
  <si>
    <t>2/6*4=1.3</t>
  </si>
  <si>
    <t>1411.2/6 *4 +1724.8/6*2</t>
  </si>
  <si>
    <t>1411.2/6 *2</t>
  </si>
  <si>
    <t>35/6*2=11</t>
  </si>
  <si>
    <t>12/6*2=4</t>
  </si>
  <si>
    <t>2/6*2=0.7</t>
  </si>
  <si>
    <t>35/6*4=24</t>
  </si>
  <si>
    <t>1/6*4 =0.7</t>
  </si>
  <si>
    <t>8*2=16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</si>
</sst>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8"/>
      <name val="仿宋"/>
      <charset val="0"/>
    </font>
    <font>
      <sz val="18"/>
      <name val="宋体"/>
      <charset val="134"/>
      <scheme val="minor"/>
    </font>
    <font>
      <sz val="18"/>
      <name val="仿宋"/>
      <charset val="134"/>
    </font>
    <font>
      <sz val="18"/>
      <color theme="1"/>
      <name val="宋体"/>
      <charset val="134"/>
      <scheme val="minor"/>
    </font>
    <font>
      <sz val="18"/>
      <color rgb="FFC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name val="仿宋"/>
      <charset val="0"/>
    </font>
    <font>
      <sz val="14"/>
      <name val="仿宋"/>
      <charset val="134"/>
    </font>
    <font>
      <b/>
      <sz val="11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177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G28" sqref="G28"/>
    </sheetView>
  </sheetViews>
  <sheetFormatPr defaultColWidth="9" defaultRowHeight="13.5"/>
  <cols>
    <col min="10" max="10" width="14.875" customWidth="1"/>
    <col min="12" max="12" width="15.5" customWidth="1"/>
  </cols>
  <sheetData>
    <row r="1" ht="20.25" spans="1:12">
      <c r="A1" s="37" t="s">
        <v>0</v>
      </c>
      <c r="B1" s="37"/>
      <c r="C1" s="37" t="s">
        <v>1</v>
      </c>
      <c r="D1" s="37"/>
      <c r="E1" s="37" t="s">
        <v>2</v>
      </c>
      <c r="F1" s="37"/>
      <c r="G1" s="37" t="s">
        <v>3</v>
      </c>
      <c r="H1" s="37"/>
      <c r="I1" s="37" t="s">
        <v>4</v>
      </c>
      <c r="J1" s="37"/>
      <c r="K1" s="37"/>
      <c r="L1" s="37"/>
    </row>
    <row r="2" ht="18.75" spans="1:12">
      <c r="A2" s="38" t="s">
        <v>5</v>
      </c>
      <c r="B2" s="20" t="s">
        <v>6</v>
      </c>
      <c r="C2" s="38"/>
      <c r="D2" s="20"/>
      <c r="E2" s="38"/>
      <c r="F2" s="20"/>
      <c r="G2" s="38"/>
      <c r="H2" s="20"/>
      <c r="I2" s="39"/>
      <c r="J2" s="39"/>
      <c r="K2" s="39"/>
      <c r="L2" s="39"/>
    </row>
    <row r="3" ht="18.75" spans="1:12">
      <c r="A3" s="38" t="s">
        <v>7</v>
      </c>
      <c r="B3" s="20" t="s">
        <v>8</v>
      </c>
      <c r="C3" s="39"/>
      <c r="D3" s="38" t="s">
        <v>8</v>
      </c>
      <c r="E3" s="39"/>
      <c r="F3" s="40" t="s">
        <v>8</v>
      </c>
      <c r="G3" s="39"/>
      <c r="H3" s="40" t="s">
        <v>8</v>
      </c>
      <c r="I3" s="39"/>
      <c r="J3" s="24" t="s">
        <v>8</v>
      </c>
      <c r="K3" s="39"/>
      <c r="L3" s="24" t="s">
        <v>8</v>
      </c>
    </row>
    <row r="4" ht="18.75" spans="1:12">
      <c r="A4" s="38" t="s">
        <v>9</v>
      </c>
      <c r="B4" s="20" t="s">
        <v>10</v>
      </c>
      <c r="C4" s="39"/>
      <c r="D4" s="38" t="s">
        <v>10</v>
      </c>
      <c r="E4" s="39"/>
      <c r="F4" s="40" t="s">
        <v>10</v>
      </c>
      <c r="G4" s="39"/>
      <c r="H4" s="40" t="s">
        <v>10</v>
      </c>
      <c r="I4" s="39"/>
      <c r="J4" s="24" t="s">
        <v>11</v>
      </c>
      <c r="K4" s="39"/>
      <c r="L4" s="24" t="s">
        <v>11</v>
      </c>
    </row>
    <row r="5" ht="18.75" spans="1:12">
      <c r="A5" s="38" t="s">
        <v>12</v>
      </c>
      <c r="B5" s="20" t="s">
        <v>13</v>
      </c>
      <c r="C5" s="39"/>
      <c r="D5" s="41" t="s">
        <v>13</v>
      </c>
      <c r="E5" s="39"/>
      <c r="F5" s="40" t="s">
        <v>13</v>
      </c>
      <c r="G5" s="39"/>
      <c r="H5" s="40" t="s">
        <v>13</v>
      </c>
      <c r="I5" s="39"/>
      <c r="J5" s="24" t="s">
        <v>13</v>
      </c>
      <c r="K5" s="39"/>
      <c r="L5" s="24" t="s">
        <v>13</v>
      </c>
    </row>
    <row r="6" ht="18.75" spans="1:12">
      <c r="A6" s="38" t="s">
        <v>14</v>
      </c>
      <c r="B6" s="20" t="s">
        <v>15</v>
      </c>
      <c r="C6" s="39"/>
      <c r="D6" s="38" t="s">
        <v>15</v>
      </c>
      <c r="E6" s="39"/>
      <c r="F6" s="40" t="s">
        <v>16</v>
      </c>
      <c r="G6" s="39"/>
      <c r="H6" s="40" t="s">
        <v>16</v>
      </c>
      <c r="I6" s="39"/>
      <c r="J6" s="24" t="s">
        <v>16</v>
      </c>
      <c r="K6" s="39"/>
      <c r="L6" s="24" t="s">
        <v>16</v>
      </c>
    </row>
    <row r="7" ht="18.75" spans="1:12">
      <c r="A7" s="38" t="s">
        <v>17</v>
      </c>
      <c r="B7" s="20" t="s">
        <v>18</v>
      </c>
      <c r="C7" s="39"/>
      <c r="D7" s="38" t="s">
        <v>18</v>
      </c>
      <c r="E7" s="39"/>
      <c r="F7" s="40" t="s">
        <v>18</v>
      </c>
      <c r="G7" s="39"/>
      <c r="H7" s="40" t="s">
        <v>18</v>
      </c>
      <c r="I7" s="39"/>
      <c r="J7" s="24" t="s">
        <v>18</v>
      </c>
      <c r="K7" s="39"/>
      <c r="L7" s="24" t="s">
        <v>18</v>
      </c>
    </row>
    <row r="8" ht="18.75" spans="1:12">
      <c r="A8" s="38" t="s">
        <v>19</v>
      </c>
      <c r="B8" s="20" t="s">
        <v>20</v>
      </c>
      <c r="C8" s="39"/>
      <c r="D8" s="38" t="s">
        <v>20</v>
      </c>
      <c r="E8" s="39"/>
      <c r="F8" s="40" t="s">
        <v>20</v>
      </c>
      <c r="G8" s="39"/>
      <c r="H8" s="40" t="s">
        <v>20</v>
      </c>
      <c r="I8" s="39"/>
      <c r="J8" s="24" t="s">
        <v>20</v>
      </c>
      <c r="K8" s="39"/>
      <c r="L8" s="24" t="s">
        <v>20</v>
      </c>
    </row>
    <row r="9" ht="18.75" spans="1:12">
      <c r="A9" s="38" t="s">
        <v>21</v>
      </c>
      <c r="B9" s="20" t="s">
        <v>22</v>
      </c>
      <c r="C9" s="39"/>
      <c r="D9" s="42" t="s">
        <v>23</v>
      </c>
      <c r="E9" s="39"/>
      <c r="F9" s="40" t="s">
        <v>22</v>
      </c>
      <c r="G9" s="39"/>
      <c r="H9" s="40" t="s">
        <v>22</v>
      </c>
      <c r="I9" s="39"/>
      <c r="J9" s="24" t="s">
        <v>22</v>
      </c>
      <c r="K9" s="39"/>
      <c r="L9" s="24" t="s">
        <v>22</v>
      </c>
    </row>
    <row r="10" ht="18.75" spans="1:12">
      <c r="A10" s="38" t="s">
        <v>24</v>
      </c>
      <c r="B10" s="20" t="s">
        <v>25</v>
      </c>
      <c r="C10" s="39"/>
      <c r="D10" s="41" t="s">
        <v>25</v>
      </c>
      <c r="E10" s="39"/>
      <c r="F10" s="40" t="s">
        <v>25</v>
      </c>
      <c r="G10" s="39"/>
      <c r="H10" s="40" t="s">
        <v>25</v>
      </c>
      <c r="I10" s="39"/>
      <c r="J10" s="24" t="s">
        <v>25</v>
      </c>
      <c r="K10" s="39"/>
      <c r="L10" s="24" t="s">
        <v>25</v>
      </c>
    </row>
    <row r="11" ht="18.75" spans="1:12">
      <c r="A11" s="38" t="s">
        <v>26</v>
      </c>
      <c r="B11" s="20" t="s">
        <v>27</v>
      </c>
      <c r="C11" s="39"/>
      <c r="D11" s="42" t="s">
        <v>27</v>
      </c>
      <c r="E11" s="39"/>
      <c r="F11" s="40" t="s">
        <v>27</v>
      </c>
      <c r="G11" s="39"/>
      <c r="H11" s="40" t="s">
        <v>27</v>
      </c>
      <c r="I11" s="39"/>
      <c r="J11" s="24" t="s">
        <v>28</v>
      </c>
      <c r="K11" s="39"/>
      <c r="L11" s="24" t="s">
        <v>28</v>
      </c>
    </row>
    <row r="12" ht="18.75" spans="1:12">
      <c r="A12" s="38" t="s">
        <v>29</v>
      </c>
      <c r="B12" s="20" t="s">
        <v>30</v>
      </c>
      <c r="C12" s="39"/>
      <c r="D12" s="39" t="s">
        <v>30</v>
      </c>
      <c r="E12" s="39"/>
      <c r="F12" s="40" t="s">
        <v>30</v>
      </c>
      <c r="G12" s="39"/>
      <c r="H12" s="40" t="s">
        <v>30</v>
      </c>
      <c r="I12" s="39"/>
      <c r="J12" s="24" t="s">
        <v>30</v>
      </c>
      <c r="K12" s="39"/>
      <c r="L12" s="24" t="s">
        <v>30</v>
      </c>
    </row>
    <row r="13" ht="18.75" spans="1:12">
      <c r="A13" s="38" t="s">
        <v>31</v>
      </c>
      <c r="B13" s="20" t="s">
        <v>32</v>
      </c>
      <c r="C13" s="39"/>
      <c r="D13" s="43" t="s">
        <v>32</v>
      </c>
      <c r="E13" s="39"/>
      <c r="F13" s="40" t="s">
        <v>32</v>
      </c>
      <c r="G13" s="39"/>
      <c r="H13" s="40" t="s">
        <v>32</v>
      </c>
      <c r="I13" s="39"/>
      <c r="J13" s="24" t="s">
        <v>32</v>
      </c>
      <c r="K13" s="39"/>
      <c r="L13" s="24" t="s">
        <v>32</v>
      </c>
    </row>
    <row r="14" ht="18.75" spans="1:12">
      <c r="A14" s="38" t="s">
        <v>33</v>
      </c>
      <c r="B14" s="20" t="s">
        <v>34</v>
      </c>
      <c r="C14" s="39"/>
      <c r="D14" s="41" t="s">
        <v>34</v>
      </c>
      <c r="E14" s="39"/>
      <c r="F14" s="40" t="s">
        <v>35</v>
      </c>
      <c r="G14" s="39"/>
      <c r="H14" s="40" t="s">
        <v>35</v>
      </c>
      <c r="I14" s="39"/>
      <c r="J14" s="24" t="s">
        <v>35</v>
      </c>
      <c r="K14" s="39"/>
      <c r="L14" s="24" t="s">
        <v>35</v>
      </c>
    </row>
  </sheetData>
  <sortState ref="A2:B13">
    <sortCondition ref="A2"/>
  </sortState>
  <mergeCells count="5">
    <mergeCell ref="A1:B1"/>
    <mergeCell ref="C1:D1"/>
    <mergeCell ref="E1:F1"/>
    <mergeCell ref="G1:H1"/>
    <mergeCell ref="I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opLeftCell="E1" workbookViewId="0">
      <selection activeCell="E1" sqref="E1:S23"/>
    </sheetView>
  </sheetViews>
  <sheetFormatPr defaultColWidth="9" defaultRowHeight="13.5"/>
  <cols>
    <col min="1" max="1" width="17.625" customWidth="1"/>
    <col min="2" max="2" width="24.75" customWidth="1"/>
    <col min="3" max="3" width="14.75" customWidth="1"/>
    <col min="5" max="5" width="16" customWidth="1"/>
    <col min="6" max="6" width="20" customWidth="1"/>
    <col min="7" max="7" width="24.625" customWidth="1"/>
    <col min="8" max="8" width="16.375" customWidth="1"/>
    <col min="10" max="10" width="14.75" customWidth="1"/>
    <col min="11" max="11" width="12.75" style="11" customWidth="1"/>
    <col min="12" max="12" width="12.75" customWidth="1"/>
    <col min="13" max="13" width="14.125" customWidth="1"/>
    <col min="14" max="14" width="16.125" customWidth="1"/>
    <col min="17" max="17" width="14.5" customWidth="1"/>
    <col min="19" max="19" width="12.625"/>
  </cols>
  <sheetData>
    <row r="1" ht="14.25" spans="1:17">
      <c r="A1" s="12" t="s">
        <v>36</v>
      </c>
      <c r="B1" s="12">
        <v>11200</v>
      </c>
      <c r="C1" s="12"/>
      <c r="E1" s="12" t="s">
        <v>37</v>
      </c>
      <c r="F1" s="13">
        <v>6720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31"/>
    </row>
    <row r="2" spans="1:18">
      <c r="A2" s="12" t="s">
        <v>38</v>
      </c>
      <c r="B2" s="15" t="s">
        <v>39</v>
      </c>
      <c r="C2" s="12">
        <f>11200*40%</f>
        <v>4480</v>
      </c>
      <c r="E2" s="16" t="s">
        <v>40</v>
      </c>
      <c r="F2" s="17"/>
      <c r="G2" s="18"/>
      <c r="H2" s="16" t="s">
        <v>41</v>
      </c>
      <c r="I2" s="18"/>
      <c r="J2" s="27" t="s">
        <v>42</v>
      </c>
      <c r="K2" s="27"/>
      <c r="L2" s="27"/>
      <c r="M2" s="27"/>
      <c r="N2" s="27"/>
      <c r="O2" s="27"/>
      <c r="P2" s="27"/>
      <c r="Q2" s="27"/>
      <c r="R2" t="s">
        <v>38</v>
      </c>
    </row>
    <row r="3" ht="18.75" spans="1:19">
      <c r="A3" s="12" t="s">
        <v>6</v>
      </c>
      <c r="B3" s="12" t="s">
        <v>43</v>
      </c>
      <c r="C3" s="12">
        <f>11200*60%</f>
        <v>6720</v>
      </c>
      <c r="E3" s="12" t="s">
        <v>44</v>
      </c>
      <c r="F3" s="12" t="s">
        <v>45</v>
      </c>
      <c r="G3" s="19">
        <f>2688/72</f>
        <v>37.3333333333333</v>
      </c>
      <c r="H3" s="12" t="s">
        <v>46</v>
      </c>
      <c r="I3" s="19">
        <f>2016/72</f>
        <v>28</v>
      </c>
      <c r="J3" s="22" t="s">
        <v>47</v>
      </c>
      <c r="K3" s="12"/>
      <c r="L3" s="22" t="s">
        <v>48</v>
      </c>
      <c r="M3" s="22"/>
      <c r="N3" s="22" t="s">
        <v>49</v>
      </c>
      <c r="O3" s="22"/>
      <c r="P3" s="22"/>
      <c r="Q3" s="22"/>
      <c r="R3" s="19"/>
      <c r="S3" s="2"/>
    </row>
    <row r="4" ht="18.75" spans="5:19">
      <c r="E4" s="12"/>
      <c r="F4" s="12" t="s">
        <v>50</v>
      </c>
      <c r="G4" s="19" t="s">
        <v>51</v>
      </c>
      <c r="H4" s="12" t="s">
        <v>50</v>
      </c>
      <c r="I4" s="19" t="s">
        <v>51</v>
      </c>
      <c r="J4" s="22"/>
      <c r="K4" s="12" t="s">
        <v>52</v>
      </c>
      <c r="L4" s="22"/>
      <c r="M4" s="12" t="s">
        <v>53</v>
      </c>
      <c r="N4" s="22"/>
      <c r="O4" s="12" t="s">
        <v>54</v>
      </c>
      <c r="P4" s="12" t="s">
        <v>55</v>
      </c>
      <c r="Q4" s="19" t="s">
        <v>56</v>
      </c>
      <c r="R4" s="19"/>
      <c r="S4" s="2" t="s">
        <v>51</v>
      </c>
    </row>
    <row r="5" ht="18.75" spans="5:19">
      <c r="E5" s="20" t="s">
        <v>8</v>
      </c>
      <c r="F5" s="12">
        <v>6</v>
      </c>
      <c r="G5" s="21">
        <f>37.3333*F5</f>
        <v>223.9998</v>
      </c>
      <c r="H5" s="12">
        <v>6</v>
      </c>
      <c r="I5" s="19">
        <f>28*H5</f>
        <v>168</v>
      </c>
      <c r="J5" s="22">
        <v>20</v>
      </c>
      <c r="K5" s="12">
        <v>20</v>
      </c>
      <c r="L5" s="22" t="s">
        <v>57</v>
      </c>
      <c r="M5" s="12">
        <v>6</v>
      </c>
      <c r="N5" s="22"/>
      <c r="O5" s="22"/>
      <c r="P5" s="22">
        <f>K5+M5+O5</f>
        <v>26</v>
      </c>
      <c r="Q5" s="32">
        <f>(2016/274.6)*P5</f>
        <v>190.88128186453</v>
      </c>
      <c r="R5" s="19"/>
      <c r="S5" s="33">
        <f>G5+I5+Q5+R5</f>
        <v>582.88108186453</v>
      </c>
    </row>
    <row r="6" ht="18.75" spans="5:19">
      <c r="E6" s="20" t="s">
        <v>10</v>
      </c>
      <c r="F6" s="12">
        <v>4</v>
      </c>
      <c r="G6" s="21">
        <f t="shared" ref="G6:G20" si="0">37.3333*F6</f>
        <v>149.3332</v>
      </c>
      <c r="H6" s="12">
        <v>4</v>
      </c>
      <c r="I6" s="19">
        <f t="shared" ref="I6:I20" si="1">28*H6</f>
        <v>112</v>
      </c>
      <c r="J6" s="22" t="s">
        <v>58</v>
      </c>
      <c r="K6" s="12">
        <v>8</v>
      </c>
      <c r="L6" s="22" t="s">
        <v>59</v>
      </c>
      <c r="M6" s="12">
        <v>8</v>
      </c>
      <c r="N6" s="22"/>
      <c r="O6" s="22"/>
      <c r="P6" s="22">
        <f t="shared" ref="P6:P21" si="2">K6+M6+O6</f>
        <v>16</v>
      </c>
      <c r="Q6" s="32">
        <f t="shared" ref="Q6:Q21" si="3">(2016/274.6)*P6</f>
        <v>117.465404224326</v>
      </c>
      <c r="R6" s="23">
        <f>(1411.6/6)*4+(1724.8/6)*2</f>
        <v>1516</v>
      </c>
      <c r="S6" s="33">
        <f t="shared" ref="S6:S23" si="4">G6+I6+Q6+R6</f>
        <v>1894.79860422433</v>
      </c>
    </row>
    <row r="7" ht="18.75" spans="1:19">
      <c r="A7" s="12" t="s">
        <v>38</v>
      </c>
      <c r="B7" s="12">
        <v>4480</v>
      </c>
      <c r="C7" s="12"/>
      <c r="E7" s="20" t="s">
        <v>13</v>
      </c>
      <c r="F7" s="12">
        <v>6</v>
      </c>
      <c r="G7" s="21">
        <f t="shared" si="0"/>
        <v>223.9998</v>
      </c>
      <c r="H7" s="12">
        <v>6</v>
      </c>
      <c r="I7" s="19">
        <f t="shared" si="1"/>
        <v>168</v>
      </c>
      <c r="J7" s="22">
        <v>2</v>
      </c>
      <c r="K7" s="12">
        <v>2</v>
      </c>
      <c r="L7" s="22" t="s">
        <v>60</v>
      </c>
      <c r="M7" s="12">
        <v>14</v>
      </c>
      <c r="N7" s="22" t="s">
        <v>61</v>
      </c>
      <c r="O7" s="22">
        <v>6.4</v>
      </c>
      <c r="P7" s="22">
        <f t="shared" si="2"/>
        <v>22.4</v>
      </c>
      <c r="Q7" s="32">
        <f t="shared" si="3"/>
        <v>164.451565914057</v>
      </c>
      <c r="R7" s="19"/>
      <c r="S7" s="33">
        <f t="shared" si="4"/>
        <v>556.451365914057</v>
      </c>
    </row>
    <row r="8" ht="18.75" spans="1:19">
      <c r="A8" s="12" t="s">
        <v>62</v>
      </c>
      <c r="B8" s="15" t="s">
        <v>63</v>
      </c>
      <c r="C8" s="12">
        <f>4480*0.7*0.55</f>
        <v>1724.8</v>
      </c>
      <c r="E8" s="20" t="s">
        <v>15</v>
      </c>
      <c r="F8" s="12">
        <v>2</v>
      </c>
      <c r="G8" s="21">
        <f t="shared" si="0"/>
        <v>74.6666</v>
      </c>
      <c r="H8" s="12">
        <v>2</v>
      </c>
      <c r="I8" s="19">
        <f t="shared" si="1"/>
        <v>56</v>
      </c>
      <c r="J8" s="22" t="s">
        <v>64</v>
      </c>
      <c r="K8" s="12">
        <v>0.3</v>
      </c>
      <c r="L8" s="22" t="s">
        <v>59</v>
      </c>
      <c r="M8" s="12">
        <v>8</v>
      </c>
      <c r="N8" s="22" t="s">
        <v>65</v>
      </c>
      <c r="O8" s="22">
        <v>0.4</v>
      </c>
      <c r="P8" s="22">
        <f t="shared" si="2"/>
        <v>8.7</v>
      </c>
      <c r="Q8" s="32">
        <f t="shared" si="3"/>
        <v>63.8718135469774</v>
      </c>
      <c r="R8" s="19"/>
      <c r="S8" s="33">
        <f t="shared" si="4"/>
        <v>194.538413546977</v>
      </c>
    </row>
    <row r="9" ht="18.75" spans="1:19">
      <c r="A9" s="12" t="s">
        <v>66</v>
      </c>
      <c r="B9" s="15" t="s">
        <v>67</v>
      </c>
      <c r="C9" s="12">
        <f>4480*0.7*0.45</f>
        <v>1411.2</v>
      </c>
      <c r="E9" s="20" t="s">
        <v>18</v>
      </c>
      <c r="F9" s="12">
        <v>6</v>
      </c>
      <c r="G9" s="21">
        <f t="shared" si="0"/>
        <v>223.9998</v>
      </c>
      <c r="H9" s="12">
        <v>6</v>
      </c>
      <c r="I9" s="19">
        <f t="shared" si="1"/>
        <v>168</v>
      </c>
      <c r="J9" s="22">
        <v>4</v>
      </c>
      <c r="K9" s="12">
        <v>4</v>
      </c>
      <c r="L9" s="22" t="s">
        <v>68</v>
      </c>
      <c r="M9" s="12">
        <v>12</v>
      </c>
      <c r="N9" s="22" t="s">
        <v>69</v>
      </c>
      <c r="O9" s="22">
        <v>12</v>
      </c>
      <c r="P9" s="22">
        <f t="shared" si="2"/>
        <v>28</v>
      </c>
      <c r="Q9" s="32">
        <f t="shared" si="3"/>
        <v>205.564457392571</v>
      </c>
      <c r="R9" s="19"/>
      <c r="S9" s="33">
        <f t="shared" si="4"/>
        <v>597.564257392571</v>
      </c>
    </row>
    <row r="10" ht="18.75" spans="1:19">
      <c r="A10" s="12" t="s">
        <v>70</v>
      </c>
      <c r="B10" s="15">
        <v>0.3</v>
      </c>
      <c r="C10" s="12">
        <f>4480*0.3</f>
        <v>1344</v>
      </c>
      <c r="E10" s="20" t="s">
        <v>20</v>
      </c>
      <c r="F10" s="12">
        <v>6</v>
      </c>
      <c r="G10" s="21">
        <f t="shared" si="0"/>
        <v>223.9998</v>
      </c>
      <c r="H10" s="12">
        <v>6</v>
      </c>
      <c r="I10" s="19">
        <f t="shared" si="1"/>
        <v>168</v>
      </c>
      <c r="J10" s="22">
        <v>1</v>
      </c>
      <c r="K10" s="12">
        <v>1</v>
      </c>
      <c r="L10" s="22" t="s">
        <v>71</v>
      </c>
      <c r="M10" s="12">
        <v>2</v>
      </c>
      <c r="N10" s="22"/>
      <c r="O10" s="22"/>
      <c r="P10" s="22">
        <f t="shared" si="2"/>
        <v>3</v>
      </c>
      <c r="Q10" s="32">
        <f t="shared" si="3"/>
        <v>22.0247632920612</v>
      </c>
      <c r="R10" s="19"/>
      <c r="S10" s="33">
        <f t="shared" si="4"/>
        <v>414.024563292061</v>
      </c>
    </row>
    <row r="11" ht="18.75" spans="5:19">
      <c r="E11" s="20" t="s">
        <v>22</v>
      </c>
      <c r="F11" s="12">
        <v>6</v>
      </c>
      <c r="G11" s="21">
        <f t="shared" si="0"/>
        <v>223.9998</v>
      </c>
      <c r="H11" s="12">
        <v>6</v>
      </c>
      <c r="I11" s="19">
        <f t="shared" si="1"/>
        <v>168</v>
      </c>
      <c r="J11" s="22">
        <v>8</v>
      </c>
      <c r="K11" s="12">
        <v>8</v>
      </c>
      <c r="L11" s="22">
        <v>0</v>
      </c>
      <c r="M11" s="12">
        <v>0</v>
      </c>
      <c r="N11" s="22" t="s">
        <v>72</v>
      </c>
      <c r="O11" s="22">
        <v>17.6</v>
      </c>
      <c r="P11" s="22">
        <f t="shared" si="2"/>
        <v>25.6</v>
      </c>
      <c r="Q11" s="32">
        <f t="shared" si="3"/>
        <v>187.944646758922</v>
      </c>
      <c r="R11" s="19"/>
      <c r="S11" s="33">
        <f t="shared" si="4"/>
        <v>579.944446758922</v>
      </c>
    </row>
    <row r="12" ht="18.75" spans="1:19">
      <c r="A12" s="22" t="s">
        <v>73</v>
      </c>
      <c r="B12" s="22" t="s">
        <v>74</v>
      </c>
      <c r="C12" s="23">
        <v>1344</v>
      </c>
      <c r="E12" s="20" t="s">
        <v>25</v>
      </c>
      <c r="F12" s="12">
        <v>6</v>
      </c>
      <c r="G12" s="21">
        <f t="shared" si="0"/>
        <v>223.9998</v>
      </c>
      <c r="H12" s="12">
        <v>6</v>
      </c>
      <c r="I12" s="19">
        <f t="shared" si="1"/>
        <v>168</v>
      </c>
      <c r="J12" s="22">
        <v>3</v>
      </c>
      <c r="K12" s="12">
        <v>3</v>
      </c>
      <c r="L12" s="22" t="s">
        <v>71</v>
      </c>
      <c r="M12" s="12">
        <v>2</v>
      </c>
      <c r="N12" s="22"/>
      <c r="O12" s="22"/>
      <c r="P12" s="22">
        <f t="shared" si="2"/>
        <v>5</v>
      </c>
      <c r="Q12" s="32">
        <f t="shared" si="3"/>
        <v>36.707938820102</v>
      </c>
      <c r="R12" s="19"/>
      <c r="S12" s="33">
        <f t="shared" si="4"/>
        <v>428.707738820102</v>
      </c>
    </row>
    <row r="13" ht="18.75" spans="1:19">
      <c r="A13" s="22" t="s">
        <v>75</v>
      </c>
      <c r="B13" s="22" t="s">
        <v>76</v>
      </c>
      <c r="C13" s="23">
        <f>(1724.8/6)*4</f>
        <v>1149.86666666667</v>
      </c>
      <c r="E13" s="20" t="s">
        <v>27</v>
      </c>
      <c r="F13" s="12">
        <v>4</v>
      </c>
      <c r="G13" s="21">
        <f t="shared" si="0"/>
        <v>149.3332</v>
      </c>
      <c r="H13" s="12">
        <v>4</v>
      </c>
      <c r="I13" s="19">
        <f t="shared" si="1"/>
        <v>112</v>
      </c>
      <c r="J13" s="22" t="s">
        <v>77</v>
      </c>
      <c r="K13" s="12">
        <v>1.3</v>
      </c>
      <c r="L13" s="22"/>
      <c r="M13" s="12">
        <v>0</v>
      </c>
      <c r="N13" s="22"/>
      <c r="O13" s="22"/>
      <c r="P13" s="22">
        <f t="shared" si="2"/>
        <v>1.3</v>
      </c>
      <c r="Q13" s="32">
        <f t="shared" si="3"/>
        <v>9.54406409322651</v>
      </c>
      <c r="R13" s="19"/>
      <c r="S13" s="33">
        <f t="shared" si="4"/>
        <v>270.877264093227</v>
      </c>
    </row>
    <row r="14" ht="18.75" spans="1:19">
      <c r="A14" s="22" t="s">
        <v>10</v>
      </c>
      <c r="B14" s="22" t="s">
        <v>78</v>
      </c>
      <c r="C14" s="23">
        <f>(1411.6/6)*4+(1724.8/6)*2</f>
        <v>1516</v>
      </c>
      <c r="E14" s="20" t="s">
        <v>30</v>
      </c>
      <c r="F14" s="12">
        <v>6</v>
      </c>
      <c r="G14" s="21">
        <f t="shared" si="0"/>
        <v>223.9998</v>
      </c>
      <c r="H14" s="12">
        <v>6</v>
      </c>
      <c r="I14" s="19">
        <f t="shared" si="1"/>
        <v>168</v>
      </c>
      <c r="J14" s="22">
        <v>36</v>
      </c>
      <c r="K14" s="12">
        <v>36</v>
      </c>
      <c r="L14" s="22"/>
      <c r="M14" s="12">
        <v>0</v>
      </c>
      <c r="N14" s="22"/>
      <c r="O14" s="22"/>
      <c r="P14" s="22">
        <f t="shared" si="2"/>
        <v>36</v>
      </c>
      <c r="Q14" s="32">
        <f t="shared" si="3"/>
        <v>264.297159504734</v>
      </c>
      <c r="R14" s="19"/>
      <c r="S14" s="33">
        <f t="shared" si="4"/>
        <v>656.296959504734</v>
      </c>
    </row>
    <row r="15" ht="18.75" spans="1:19">
      <c r="A15" s="22" t="s">
        <v>32</v>
      </c>
      <c r="B15" s="22" t="s">
        <v>79</v>
      </c>
      <c r="C15" s="23">
        <f>1411.2/6*2</f>
        <v>470.4</v>
      </c>
      <c r="E15" s="20" t="s">
        <v>32</v>
      </c>
      <c r="F15" s="12">
        <v>6</v>
      </c>
      <c r="G15" s="21">
        <f t="shared" si="0"/>
        <v>223.9998</v>
      </c>
      <c r="H15" s="12">
        <v>6</v>
      </c>
      <c r="I15" s="19">
        <f t="shared" si="1"/>
        <v>168</v>
      </c>
      <c r="J15" s="22">
        <v>39</v>
      </c>
      <c r="K15" s="12">
        <v>39</v>
      </c>
      <c r="L15" s="22"/>
      <c r="M15" s="12">
        <v>0</v>
      </c>
      <c r="N15" s="22"/>
      <c r="O15" s="22"/>
      <c r="P15" s="22">
        <f t="shared" si="2"/>
        <v>39</v>
      </c>
      <c r="Q15" s="32">
        <f t="shared" si="3"/>
        <v>286.321922796795</v>
      </c>
      <c r="R15" s="23">
        <f>1411.2/6*2</f>
        <v>470.4</v>
      </c>
      <c r="S15" s="33">
        <f t="shared" si="4"/>
        <v>1148.7217227968</v>
      </c>
    </row>
    <row r="16" ht="18.75" spans="5:19">
      <c r="E16" s="20" t="s">
        <v>34</v>
      </c>
      <c r="F16" s="12">
        <v>2</v>
      </c>
      <c r="G16" s="21">
        <f t="shared" si="0"/>
        <v>74.6666</v>
      </c>
      <c r="H16" s="12">
        <v>2</v>
      </c>
      <c r="I16" s="19">
        <f t="shared" si="1"/>
        <v>56</v>
      </c>
      <c r="J16" s="22" t="s">
        <v>80</v>
      </c>
      <c r="K16" s="12">
        <v>11</v>
      </c>
      <c r="L16" s="22"/>
      <c r="M16" s="12">
        <v>0</v>
      </c>
      <c r="N16" s="22"/>
      <c r="O16" s="22"/>
      <c r="P16" s="22">
        <f t="shared" si="2"/>
        <v>11</v>
      </c>
      <c r="Q16" s="32">
        <f t="shared" si="3"/>
        <v>80.7574654042243</v>
      </c>
      <c r="R16" s="19"/>
      <c r="S16" s="33">
        <f t="shared" si="4"/>
        <v>211.424065404224</v>
      </c>
    </row>
    <row r="17" ht="18.75" spans="5:19">
      <c r="E17" s="24" t="s">
        <v>11</v>
      </c>
      <c r="F17" s="12">
        <v>2</v>
      </c>
      <c r="G17" s="21">
        <f t="shared" si="0"/>
        <v>74.6666</v>
      </c>
      <c r="H17" s="12">
        <v>2</v>
      </c>
      <c r="I17" s="19">
        <f t="shared" si="1"/>
        <v>56</v>
      </c>
      <c r="J17" s="22" t="s">
        <v>81</v>
      </c>
      <c r="K17" s="12">
        <v>4</v>
      </c>
      <c r="L17" s="22" t="s">
        <v>57</v>
      </c>
      <c r="M17" s="12">
        <v>6</v>
      </c>
      <c r="N17" s="22"/>
      <c r="O17" s="22"/>
      <c r="P17" s="22">
        <f t="shared" si="2"/>
        <v>10</v>
      </c>
      <c r="Q17" s="32">
        <f t="shared" si="3"/>
        <v>73.4158776402039</v>
      </c>
      <c r="R17" s="19"/>
      <c r="S17" s="33">
        <f t="shared" si="4"/>
        <v>204.082477640204</v>
      </c>
    </row>
    <row r="18" ht="18.75" spans="5:19">
      <c r="E18" s="24" t="s">
        <v>28</v>
      </c>
      <c r="F18" s="12">
        <v>2</v>
      </c>
      <c r="G18" s="21">
        <f t="shared" si="0"/>
        <v>74.6666</v>
      </c>
      <c r="H18" s="12">
        <v>2</v>
      </c>
      <c r="I18" s="19">
        <f t="shared" si="1"/>
        <v>56</v>
      </c>
      <c r="J18" s="22" t="s">
        <v>82</v>
      </c>
      <c r="K18" s="12">
        <v>0.7</v>
      </c>
      <c r="L18" s="22"/>
      <c r="M18" s="12">
        <v>0</v>
      </c>
      <c r="N18" s="22"/>
      <c r="O18" s="22"/>
      <c r="P18" s="22">
        <f t="shared" si="2"/>
        <v>0.7</v>
      </c>
      <c r="Q18" s="32">
        <f t="shared" si="3"/>
        <v>5.13911143481427</v>
      </c>
      <c r="R18" s="19"/>
      <c r="S18" s="33">
        <f t="shared" si="4"/>
        <v>135.805711434814</v>
      </c>
    </row>
    <row r="19" ht="18.75" spans="5:19">
      <c r="E19" s="24" t="s">
        <v>35</v>
      </c>
      <c r="F19" s="12">
        <v>4</v>
      </c>
      <c r="G19" s="21">
        <f t="shared" si="0"/>
        <v>149.3332</v>
      </c>
      <c r="H19" s="12">
        <v>4</v>
      </c>
      <c r="I19" s="19">
        <f t="shared" si="1"/>
        <v>112</v>
      </c>
      <c r="J19" s="22" t="s">
        <v>83</v>
      </c>
      <c r="K19" s="12">
        <v>24</v>
      </c>
      <c r="L19" s="22"/>
      <c r="M19" s="12">
        <v>0</v>
      </c>
      <c r="N19" s="22"/>
      <c r="O19" s="22"/>
      <c r="P19" s="22">
        <f t="shared" si="2"/>
        <v>24</v>
      </c>
      <c r="Q19" s="32">
        <f t="shared" si="3"/>
        <v>176.198106336489</v>
      </c>
      <c r="R19" s="19"/>
      <c r="S19" s="33">
        <f t="shared" si="4"/>
        <v>437.531306336489</v>
      </c>
    </row>
    <row r="20" ht="18.75" spans="5:19">
      <c r="E20" s="24" t="s">
        <v>16</v>
      </c>
      <c r="F20" s="12">
        <v>4</v>
      </c>
      <c r="G20" s="21">
        <f t="shared" si="0"/>
        <v>149.3332</v>
      </c>
      <c r="H20" s="12">
        <v>4</v>
      </c>
      <c r="I20" s="19">
        <f t="shared" si="1"/>
        <v>112</v>
      </c>
      <c r="J20" s="22" t="s">
        <v>84</v>
      </c>
      <c r="K20" s="12">
        <v>0.7</v>
      </c>
      <c r="L20" s="22" t="s">
        <v>85</v>
      </c>
      <c r="M20" s="12">
        <v>16</v>
      </c>
      <c r="N20" s="22">
        <v>1.2</v>
      </c>
      <c r="O20" s="22">
        <v>1.2</v>
      </c>
      <c r="P20" s="22">
        <f t="shared" si="2"/>
        <v>17.9</v>
      </c>
      <c r="Q20" s="32">
        <f t="shared" si="3"/>
        <v>131.414420975965</v>
      </c>
      <c r="R20" s="19"/>
      <c r="S20" s="33">
        <f t="shared" si="4"/>
        <v>392.747620975965</v>
      </c>
    </row>
    <row r="21" ht="18.75" spans="5:19">
      <c r="E21" s="12" t="s">
        <v>75</v>
      </c>
      <c r="F21" s="22"/>
      <c r="G21" s="25">
        <v>0</v>
      </c>
      <c r="H21" s="22"/>
      <c r="I21" s="28">
        <v>0</v>
      </c>
      <c r="J21" s="22"/>
      <c r="K21" s="1"/>
      <c r="L21" s="22"/>
      <c r="M21" s="22"/>
      <c r="N21" s="22"/>
      <c r="O21" s="22"/>
      <c r="P21" s="29"/>
      <c r="Q21" s="34">
        <v>0</v>
      </c>
      <c r="R21" s="23">
        <f>(1724.8/6)*4</f>
        <v>1149.86666666667</v>
      </c>
      <c r="S21" s="33">
        <f t="shared" si="4"/>
        <v>1149.86666666667</v>
      </c>
    </row>
    <row r="22" ht="18.75" spans="5:19">
      <c r="E22" s="12" t="s">
        <v>73</v>
      </c>
      <c r="F22" s="22"/>
      <c r="G22" s="25">
        <v>0</v>
      </c>
      <c r="H22" s="22"/>
      <c r="I22" s="28">
        <v>0</v>
      </c>
      <c r="J22" s="22"/>
      <c r="K22" s="1"/>
      <c r="L22" s="22"/>
      <c r="M22" s="22"/>
      <c r="N22" s="22"/>
      <c r="O22" s="22"/>
      <c r="P22" s="29"/>
      <c r="Q22" s="34">
        <v>0</v>
      </c>
      <c r="R22" s="19">
        <v>1344</v>
      </c>
      <c r="S22" s="33">
        <f t="shared" si="4"/>
        <v>1344</v>
      </c>
    </row>
    <row r="23" ht="20.25" spans="5:19">
      <c r="E23" s="22"/>
      <c r="F23" s="22"/>
      <c r="G23" s="26">
        <f>SUM(G5:G20)</f>
        <v>2687.9976</v>
      </c>
      <c r="H23" s="22"/>
      <c r="I23" s="30">
        <f>SUM(I5:I20)</f>
        <v>2016</v>
      </c>
      <c r="J23" s="22"/>
      <c r="K23" s="1"/>
      <c r="L23" s="22"/>
      <c r="M23" s="22"/>
      <c r="N23" s="22"/>
      <c r="O23" s="22"/>
      <c r="P23" s="29">
        <f>SUM(P5:P20)</f>
        <v>274.6</v>
      </c>
      <c r="Q23" s="35">
        <v>2016</v>
      </c>
      <c r="R23" s="36">
        <f>SUM(R6:R22)</f>
        <v>4480.26666666667</v>
      </c>
      <c r="S23" s="33">
        <f t="shared" si="4"/>
        <v>11200.2642666667</v>
      </c>
    </row>
  </sheetData>
  <mergeCells count="4">
    <mergeCell ref="F1:Q1"/>
    <mergeCell ref="E2:G2"/>
    <mergeCell ref="H2:I2"/>
    <mergeCell ref="J2:Q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D30" sqref="D30"/>
    </sheetView>
  </sheetViews>
  <sheetFormatPr defaultColWidth="9" defaultRowHeight="13.5" outlineLevelCol="1"/>
  <cols>
    <col min="1" max="1" width="19" customWidth="1"/>
    <col min="2" max="2" width="21.5" customWidth="1"/>
  </cols>
  <sheetData>
    <row r="1" ht="18.75" spans="1:2">
      <c r="A1" s="1" t="s">
        <v>6</v>
      </c>
      <c r="B1" s="2" t="s">
        <v>51</v>
      </c>
    </row>
    <row r="2" ht="22.5" spans="1:2">
      <c r="A2" s="3" t="s">
        <v>8</v>
      </c>
      <c r="B2" s="4">
        <v>582.88108186453</v>
      </c>
    </row>
    <row r="3" ht="22.5" spans="1:2">
      <c r="A3" s="3" t="s">
        <v>10</v>
      </c>
      <c r="B3" s="4">
        <v>1894.79860422433</v>
      </c>
    </row>
    <row r="4" ht="22.5" spans="1:2">
      <c r="A4" s="3" t="s">
        <v>13</v>
      </c>
      <c r="B4" s="4">
        <v>556.451365914057</v>
      </c>
    </row>
    <row r="5" ht="22.5" spans="1:2">
      <c r="A5" s="3" t="s">
        <v>18</v>
      </c>
      <c r="B5" s="4">
        <v>597.564257392571</v>
      </c>
    </row>
    <row r="6" ht="22.5" spans="1:2">
      <c r="A6" s="3" t="s">
        <v>20</v>
      </c>
      <c r="B6" s="4">
        <v>414.024563292061</v>
      </c>
    </row>
    <row r="7" ht="22.5" spans="1:2">
      <c r="A7" s="3" t="s">
        <v>22</v>
      </c>
      <c r="B7" s="4">
        <v>579.944446758922</v>
      </c>
    </row>
    <row r="8" ht="22.5" spans="1:2">
      <c r="A8" s="3" t="s">
        <v>25</v>
      </c>
      <c r="B8" s="4">
        <v>428.707738820102</v>
      </c>
    </row>
    <row r="9" ht="22.5" spans="1:2">
      <c r="A9" s="3" t="s">
        <v>27</v>
      </c>
      <c r="B9" s="4">
        <v>270.877264093227</v>
      </c>
    </row>
    <row r="10" ht="22.5" spans="1:2">
      <c r="A10" s="3" t="s">
        <v>30</v>
      </c>
      <c r="B10" s="4">
        <v>656.296959504734</v>
      </c>
    </row>
    <row r="11" ht="22.5" spans="1:2">
      <c r="A11" s="5" t="s">
        <v>32</v>
      </c>
      <c r="B11" s="4">
        <v>1148.7217227968</v>
      </c>
    </row>
    <row r="12" ht="22.5" spans="1:2">
      <c r="A12" s="5" t="s">
        <v>11</v>
      </c>
      <c r="B12" s="4">
        <v>204.082477640204</v>
      </c>
    </row>
    <row r="13" ht="22.5" spans="1:2">
      <c r="A13" s="5" t="s">
        <v>28</v>
      </c>
      <c r="B13" s="4">
        <v>135.805711434814</v>
      </c>
    </row>
    <row r="14" ht="22.5" spans="1:2">
      <c r="A14" s="6" t="s">
        <v>35</v>
      </c>
      <c r="B14" s="4">
        <v>648.955371740713</v>
      </c>
    </row>
    <row r="15" ht="22.5" spans="1:2">
      <c r="A15" s="6" t="s">
        <v>16</v>
      </c>
      <c r="B15" s="4">
        <v>587.286034522942</v>
      </c>
    </row>
    <row r="16" ht="22.5" spans="1:2">
      <c r="A16" s="7" t="s">
        <v>75</v>
      </c>
      <c r="B16" s="4">
        <v>1149.86666666667</v>
      </c>
    </row>
    <row r="17" ht="22.5" spans="1:2">
      <c r="A17" s="8" t="s">
        <v>73</v>
      </c>
      <c r="B17" s="9">
        <v>1344</v>
      </c>
    </row>
    <row r="18" ht="22.5" spans="1:2">
      <c r="A18" s="8" t="s">
        <v>51</v>
      </c>
      <c r="B18" s="10">
        <f>SUM(B2:B17)</f>
        <v>11200.2642666667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班主任分工</vt:lpstr>
      <vt:lpstr>计算表</vt:lpstr>
      <vt:lpstr>公示表1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云中木</dc:creator>
  <cp:lastModifiedBy>云中木</cp:lastModifiedBy>
  <dcterms:created xsi:type="dcterms:W3CDTF">2023-05-12T11:15:00Z</dcterms:created>
  <dcterms:modified xsi:type="dcterms:W3CDTF">2024-03-18T15:48:58Z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0976E1ADD68545788C4DA41B8ACF972C_13</vt:lpwstr>
  </property>
</Properties>
</file>