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2"/>
  </bookViews>
  <sheets>
    <sheet name="奖金总数" sheetId="1" r:id="rId1"/>
    <sheet name="高三教学质量奖计算表" sheetId="2" r:id="rId2"/>
    <sheet name="教学质量公示表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<sst xmlns="http://schemas.openxmlformats.org/spreadsheetml/2006/main" count="345" uniqueCount="88">
  <si>
    <t>二等奖</t>
  </si>
  <si>
    <t xml:space="preserve">高三文科地理   </t>
  </si>
  <si>
    <t>0.5*60%*5</t>
  </si>
  <si>
    <t>三等奖</t>
  </si>
  <si>
    <t>高三文科语文</t>
  </si>
  <si>
    <t>0.3*5</t>
  </si>
  <si>
    <t>高三文科数学</t>
  </si>
  <si>
    <t xml:space="preserve"> 高三文科政治</t>
  </si>
  <si>
    <t>0.3*60%*5</t>
  </si>
  <si>
    <t>高三文科历史</t>
  </si>
  <si>
    <t>高三理科语文</t>
  </si>
  <si>
    <t>0.3*3</t>
  </si>
  <si>
    <t>高三理科数学</t>
  </si>
  <si>
    <t>高三理科英语</t>
  </si>
  <si>
    <t xml:space="preserve"> 高三理科物理</t>
  </si>
  <si>
    <t>0.3*60%*3</t>
  </si>
  <si>
    <t>语、数、外一、二、三等奖奖金分别为每班：0.7 万元、0.5 万元、0.3 万元；其他学科一、二、三等奖的奖金按语、数、外对应标准的 60％执行</t>
  </si>
  <si>
    <t xml:space="preserve">高三文科地理 </t>
  </si>
  <si>
    <t>高三文科语文 高三文科数学  高三文科政治   高三文科历史 高三理科语文 高三理科数学  高三理科英语  高三理科物理</t>
  </si>
  <si>
    <t>地理 ： 总金额  0.5*60%*5=1.5  学校提20%   剩余金额1.5*0.8=1.2 （单位：万）</t>
  </si>
  <si>
    <t>班级</t>
  </si>
  <si>
    <t>40%工作量</t>
  </si>
  <si>
    <t>教学质量60%总数</t>
  </si>
  <si>
    <t>70%比例</t>
  </si>
  <si>
    <t>各班平均分之和</t>
  </si>
  <si>
    <t>班平均分</t>
  </si>
  <si>
    <t>30%比例</t>
  </si>
  <si>
    <t>班校比例和</t>
  </si>
  <si>
    <t>年级平均分</t>
  </si>
  <si>
    <t>班校比例</t>
  </si>
  <si>
    <t>60%贡献</t>
  </si>
  <si>
    <t>奖金合计</t>
  </si>
  <si>
    <t>上期教师</t>
  </si>
  <si>
    <t>下期教师</t>
  </si>
  <si>
    <t>金贵</t>
  </si>
  <si>
    <t>杜基次尔</t>
  </si>
  <si>
    <t>合计</t>
  </si>
  <si>
    <t>文科语文 ： 总金额  0.3*5=1.5  学校提20%   剩余金额1.5*0.8=1.2 （单位：万）</t>
  </si>
  <si>
    <t>叶屏</t>
  </si>
  <si>
    <t>阙丽萍</t>
  </si>
  <si>
    <t>曹霞</t>
  </si>
  <si>
    <t>文科数学 ： 总金额  0.3*5=1.5  学校提20%   剩余金额1.5*0.8=1.2 （单位：万）</t>
  </si>
  <si>
    <t>余玉红</t>
  </si>
  <si>
    <t>李希</t>
  </si>
  <si>
    <t>王德兵</t>
  </si>
  <si>
    <t>文科政治 ： 总金额  0.3*5*0.6=0.9  学校提20%   剩余金额0.9*0.8=0.72（单位：万）</t>
  </si>
  <si>
    <t>卢银楷</t>
  </si>
  <si>
    <t>吴文艺</t>
  </si>
  <si>
    <r>
      <rPr>
        <sz val="10"/>
        <color theme="1"/>
        <rFont val="等线"/>
        <charset val="134"/>
      </rPr>
      <t>吴文艺</t>
    </r>
    <r>
      <rPr>
        <sz val="10"/>
        <color rgb="FF000000"/>
        <rFont val="宋体"/>
        <charset val="134"/>
      </rPr>
      <t>→</t>
    </r>
    <r>
      <rPr>
        <sz val="10"/>
        <color theme="1"/>
        <rFont val="等线"/>
        <charset val="134"/>
      </rPr>
      <t>康宇峰</t>
    </r>
  </si>
  <si>
    <t>康宇峰</t>
  </si>
  <si>
    <r>
      <rPr>
        <sz val="10"/>
        <color theme="1"/>
        <rFont val="等线"/>
        <charset val="134"/>
      </rPr>
      <t>吴文艺</t>
    </r>
    <r>
      <rPr>
        <sz val="10"/>
        <color indexed="8"/>
        <rFont val="宋体"/>
        <charset val="134"/>
      </rPr>
      <t>→</t>
    </r>
    <r>
      <rPr>
        <sz val="10"/>
        <color theme="1"/>
        <rFont val="等线"/>
        <charset val="134"/>
      </rPr>
      <t>康宇峰</t>
    </r>
  </si>
  <si>
    <t>文科历史 ： 总金额  0.3*5*0.6=0.9  学校提20%   剩余金额0.9*0.8=0.72（单位：万）</t>
  </si>
  <si>
    <t>胡慧芳</t>
  </si>
  <si>
    <t>赵香才</t>
  </si>
  <si>
    <t>理科语文 ： 总金额  0.3*3=0.9  学校提20%   剩余金额0.9*0.8=0.72（单位：万）</t>
  </si>
  <si>
    <t>何光红</t>
  </si>
  <si>
    <t>向美娟</t>
  </si>
  <si>
    <t>张玉婷</t>
  </si>
  <si>
    <t>朱霞</t>
  </si>
  <si>
    <t>理科数学 ： 总金额  0.3*3=0.9  学校提20%   剩余金额0.9*0.8=0.72（单位：万）</t>
  </si>
  <si>
    <t>潘勇</t>
  </si>
  <si>
    <t>胡付松</t>
  </si>
  <si>
    <t>黄金华</t>
  </si>
  <si>
    <t>理科英语： 总金额  0.3*3=0.9  学校提20%   剩余金额0.9*0.8=0.72（单位：万）</t>
  </si>
  <si>
    <t>兰卡布尺</t>
  </si>
  <si>
    <t>胡昌燕</t>
  </si>
  <si>
    <t>廖云虹</t>
  </si>
  <si>
    <t>赵顺诚</t>
  </si>
  <si>
    <t>程长寿</t>
  </si>
  <si>
    <t>理科物理： 总金额  0.3*60%*3=0.54  学校提20%   剩余金额0.54*0.8=0.432（单位：万）</t>
  </si>
  <si>
    <t>高贵勇</t>
  </si>
  <si>
    <t>兰阿布</t>
  </si>
  <si>
    <t>王友春</t>
  </si>
  <si>
    <t>地理</t>
  </si>
  <si>
    <t>文语</t>
  </si>
  <si>
    <t>文数</t>
  </si>
  <si>
    <t>政治</t>
  </si>
  <si>
    <t>历史</t>
  </si>
  <si>
    <t>理语</t>
  </si>
  <si>
    <t>理数</t>
  </si>
  <si>
    <t>理英语</t>
  </si>
  <si>
    <t>物理</t>
  </si>
  <si>
    <t>学科</t>
  </si>
  <si>
    <t>教师</t>
  </si>
  <si>
    <t>质量奖合计</t>
  </si>
  <si>
    <t>语文</t>
  </si>
  <si>
    <t>数学</t>
  </si>
  <si>
    <t>英语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</si>
</sst>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_ "/>
    <numFmt numFmtId="178" formatCode="0.00_ "/>
  </numFmts>
  <fonts count="3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rgb="FF7030A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6"/>
      <name val="Arial"/>
      <charset val="134"/>
    </font>
    <font>
      <sz val="10"/>
      <name val="宋体"/>
      <charset val="0"/>
    </font>
    <font>
      <sz val="12"/>
      <color rgb="FFFF0000"/>
      <name val="宋体"/>
      <charset val="134"/>
    </font>
    <font>
      <sz val="16"/>
      <name val="宋体"/>
      <charset val="134"/>
    </font>
    <font>
      <sz val="11"/>
      <color rgb="FFFF0000"/>
      <name val="宋体"/>
      <charset val="134"/>
    </font>
    <font>
      <b/>
      <sz val="11"/>
      <color rgb="FF7030A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等线"/>
      <charset val="134"/>
    </font>
    <font>
      <sz val="12"/>
      <name val="宋体"/>
      <charset val="134"/>
    </font>
    <font>
      <sz val="10"/>
      <color rgb="FFFF0000"/>
      <name val="宋体"/>
      <charset val="0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  <font>
      <sz val="1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1" fillId="0" borderId="0" xfId="0" applyFont="1" applyProtection="1">
      <alignment vertical="center"/>
      <protection locked="0"/>
    </xf>
    <xf numFmtId="0" fontId="1" fillId="0" borderId="0" xfId="0" applyFont="1" applyProtection="1">
      <alignment vertical="center"/>
    </xf>
    <xf numFmtId="0" fontId="2" fillId="0" borderId="1" xfId="0" applyFont="1" applyBorder="1">
      <alignment vertical="center"/>
    </xf>
    <xf numFmtId="0" fontId="0" fillId="2" borderId="0" xfId="0" applyFill="1">
      <alignment vertical="center"/>
    </xf>
    <xf numFmtId="0" fontId="0" fillId="2" borderId="0" xfId="0" applyNumberFormat="1" applyFill="1">
      <alignment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178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178" fontId="11" fillId="0" borderId="1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5" fillId="2" borderId="1" xfId="0" applyNumberFormat="1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2" borderId="1" xfId="0" applyNumberFormat="1" applyFill="1" applyBorder="1">
      <alignment vertical="center"/>
    </xf>
    <xf numFmtId="0" fontId="1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4" fillId="0" borderId="1" xfId="0" applyNumberFormat="1" applyFont="1" applyBorder="1">
      <alignment vertical="center"/>
    </xf>
    <xf numFmtId="0" fontId="4" fillId="0" borderId="1" xfId="0" applyFon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178" fontId="15" fillId="0" borderId="1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178" fontId="16" fillId="0" borderId="1" xfId="0" applyNumberFormat="1" applyFont="1" applyFill="1" applyBorder="1" applyAlignment="1">
      <alignment horizontal="center" vertical="center"/>
    </xf>
    <xf numFmtId="178" fontId="17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C28" sqref="C28"/>
    </sheetView>
  </sheetViews>
  <sheetFormatPr defaultColWidth="9" defaultRowHeight="13.5" outlineLevelCol="4"/>
  <cols>
    <col min="2" max="2" width="53" customWidth="1"/>
    <col min="3" max="3" width="12.75" customWidth="1"/>
    <col min="4" max="4" width="11.25" customWidth="1"/>
  </cols>
  <sheetData>
    <row r="1" spans="1:5">
      <c r="A1" s="17" t="s">
        <v>0</v>
      </c>
      <c r="B1" s="37" t="s">
        <v>1</v>
      </c>
      <c r="C1" s="20" t="s">
        <v>2</v>
      </c>
      <c r="D1" s="20">
        <f>0.5*0.6*5</f>
        <v>1.5</v>
      </c>
      <c r="E1" s="51">
        <f>D1*0.8</f>
        <v>1.2</v>
      </c>
    </row>
    <row r="2" spans="1:5">
      <c r="A2" s="17" t="s">
        <v>3</v>
      </c>
      <c r="B2" s="37" t="s">
        <v>4</v>
      </c>
      <c r="C2" s="20" t="s">
        <v>5</v>
      </c>
      <c r="D2" s="20">
        <f>0.3*5</f>
        <v>1.5</v>
      </c>
      <c r="E2" s="51">
        <f t="shared" ref="E2:E10" si="0">D2*0.8</f>
        <v>1.2</v>
      </c>
    </row>
    <row r="3" spans="1:5">
      <c r="A3" s="17"/>
      <c r="B3" s="37" t="s">
        <v>6</v>
      </c>
      <c r="C3" s="20" t="s">
        <v>5</v>
      </c>
      <c r="D3" s="20">
        <v>1.5</v>
      </c>
      <c r="E3" s="51">
        <f t="shared" si="0"/>
        <v>1.2</v>
      </c>
    </row>
    <row r="4" spans="1:5">
      <c r="A4" s="17"/>
      <c r="B4" s="20" t="s">
        <v>7</v>
      </c>
      <c r="C4" s="20" t="s">
        <v>8</v>
      </c>
      <c r="D4" s="20">
        <f>0.3*0.6*5</f>
        <v>0.9</v>
      </c>
      <c r="E4" s="51">
        <f t="shared" si="0"/>
        <v>0.72</v>
      </c>
    </row>
    <row r="5" spans="1:5">
      <c r="A5" s="17"/>
      <c r="B5" s="20" t="s">
        <v>9</v>
      </c>
      <c r="C5" s="20" t="s">
        <v>8</v>
      </c>
      <c r="D5" s="20">
        <f>0.3*0.6*5</f>
        <v>0.9</v>
      </c>
      <c r="E5" s="51">
        <f t="shared" si="0"/>
        <v>0.72</v>
      </c>
    </row>
    <row r="6" spans="1:5">
      <c r="A6" s="17"/>
      <c r="B6" s="37" t="s">
        <v>10</v>
      </c>
      <c r="C6" s="20" t="s">
        <v>11</v>
      </c>
      <c r="D6" s="20">
        <f>0.3*3</f>
        <v>0.9</v>
      </c>
      <c r="E6" s="51">
        <f t="shared" si="0"/>
        <v>0.72</v>
      </c>
    </row>
    <row r="7" spans="1:5">
      <c r="A7" s="17"/>
      <c r="B7" s="37" t="s">
        <v>12</v>
      </c>
      <c r="C7" s="20" t="s">
        <v>11</v>
      </c>
      <c r="D7" s="20">
        <f>0.3*3</f>
        <v>0.9</v>
      </c>
      <c r="E7" s="51">
        <f t="shared" si="0"/>
        <v>0.72</v>
      </c>
    </row>
    <row r="8" spans="1:5">
      <c r="A8" s="17"/>
      <c r="B8" s="37" t="s">
        <v>13</v>
      </c>
      <c r="C8" s="20" t="s">
        <v>11</v>
      </c>
      <c r="D8" s="20">
        <f>0.3*3</f>
        <v>0.9</v>
      </c>
      <c r="E8" s="51">
        <f t="shared" si="0"/>
        <v>0.72</v>
      </c>
    </row>
    <row r="9" spans="1:5">
      <c r="A9" s="17"/>
      <c r="B9" s="20" t="s">
        <v>14</v>
      </c>
      <c r="C9" s="20" t="s">
        <v>15</v>
      </c>
      <c r="D9" s="20">
        <f>0.3*0.6*3</f>
        <v>0.54</v>
      </c>
      <c r="E9" s="51">
        <f t="shared" si="0"/>
        <v>0.432</v>
      </c>
    </row>
    <row r="10" spans="1:5">
      <c r="A10" s="20"/>
      <c r="B10" s="20"/>
      <c r="C10" s="20"/>
      <c r="D10" s="20">
        <f>SUM(D1:D9)</f>
        <v>9.54</v>
      </c>
      <c r="E10" s="52">
        <f t="shared" si="0"/>
        <v>7.632</v>
      </c>
    </row>
    <row r="15" spans="2:2">
      <c r="B15" t="s">
        <v>16</v>
      </c>
    </row>
    <row r="18" spans="1:2">
      <c r="A18" t="s">
        <v>0</v>
      </c>
      <c r="B18" t="s">
        <v>17</v>
      </c>
    </row>
    <row r="20" spans="1:2">
      <c r="A20" t="s">
        <v>3</v>
      </c>
      <c r="B20" t="s">
        <v>18</v>
      </c>
    </row>
  </sheetData>
  <mergeCells count="1">
    <mergeCell ref="A2:A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8"/>
  <sheetViews>
    <sheetView topLeftCell="A19" workbookViewId="0">
      <selection activeCell="E34" sqref="E34"/>
    </sheetView>
  </sheetViews>
  <sheetFormatPr defaultColWidth="9" defaultRowHeight="13.5"/>
  <cols>
    <col min="1" max="1" width="12.625" customWidth="1"/>
    <col min="2" max="2" width="19.375" style="9" customWidth="1"/>
    <col min="3" max="3" width="20.125" customWidth="1"/>
    <col min="4" max="4" width="11.875" customWidth="1"/>
    <col min="5" max="5" width="15.625" customWidth="1"/>
    <col min="6" max="6" width="13.375" customWidth="1"/>
    <col min="8" max="9" width="13.5" customWidth="1"/>
    <col min="10" max="10" width="12.625"/>
    <col min="11" max="11" width="37.5" style="10" customWidth="1"/>
    <col min="12" max="12" width="11.25" style="11" customWidth="1"/>
    <col min="16" max="16" width="12.625"/>
  </cols>
  <sheetData>
    <row r="1" spans="1:14">
      <c r="A1" s="12" t="s">
        <v>19</v>
      </c>
      <c r="B1" s="13"/>
      <c r="C1" s="14"/>
      <c r="D1" s="14"/>
      <c r="E1" s="14"/>
      <c r="F1" s="14"/>
      <c r="G1" s="14"/>
      <c r="H1" s="14"/>
      <c r="I1" s="14"/>
      <c r="J1" s="14"/>
      <c r="K1" s="25"/>
      <c r="L1" s="26"/>
      <c r="M1" s="14"/>
      <c r="N1" s="27"/>
    </row>
    <row r="2" ht="14.25" spans="1:14">
      <c r="A2" s="15" t="s">
        <v>20</v>
      </c>
      <c r="B2" s="16" t="s">
        <v>21</v>
      </c>
      <c r="C2" s="15" t="s">
        <v>22</v>
      </c>
      <c r="D2" s="15" t="s">
        <v>23</v>
      </c>
      <c r="E2" s="15" t="s">
        <v>24</v>
      </c>
      <c r="F2" s="17" t="s">
        <v>25</v>
      </c>
      <c r="G2" s="15" t="s">
        <v>26</v>
      </c>
      <c r="H2" s="15" t="s">
        <v>27</v>
      </c>
      <c r="I2" s="17" t="s">
        <v>28</v>
      </c>
      <c r="J2" s="15" t="s">
        <v>29</v>
      </c>
      <c r="K2" s="28" t="s">
        <v>30</v>
      </c>
      <c r="L2" s="29" t="s">
        <v>31</v>
      </c>
      <c r="M2" s="30" t="s">
        <v>32</v>
      </c>
      <c r="N2" s="30" t="s">
        <v>33</v>
      </c>
    </row>
    <row r="3" ht="20.25" spans="1:16">
      <c r="A3" s="18">
        <v>1</v>
      </c>
      <c r="B3" s="19">
        <f>(1.2*0.4)/5</f>
        <v>0.096</v>
      </c>
      <c r="C3" s="20">
        <f>1.2*0.6</f>
        <v>0.72</v>
      </c>
      <c r="D3" s="20">
        <f>C3*0.7</f>
        <v>0.504</v>
      </c>
      <c r="E3" s="21">
        <v>231.175009648997</v>
      </c>
      <c r="F3" s="22">
        <v>48.7966101694915</v>
      </c>
      <c r="G3" s="20">
        <f>C3*0.3</f>
        <v>0.216</v>
      </c>
      <c r="H3" s="20">
        <v>5</v>
      </c>
      <c r="I3" s="24">
        <v>46.3250883392226</v>
      </c>
      <c r="J3" s="31">
        <v>1.05335169168315</v>
      </c>
      <c r="K3" s="19">
        <f>(D3/E3*F3)+(G3/H3*J3)</f>
        <v>0.151889525421656</v>
      </c>
      <c r="L3" s="32">
        <f>B3+K3</f>
        <v>0.247889525421656</v>
      </c>
      <c r="M3" s="33" t="s">
        <v>34</v>
      </c>
      <c r="N3" s="33" t="s">
        <v>34</v>
      </c>
      <c r="O3" s="34" t="s">
        <v>34</v>
      </c>
      <c r="P3" s="35">
        <f>L3+L7</f>
        <v>0.487288693617469</v>
      </c>
    </row>
    <row r="4" ht="20.25" spans="1:16">
      <c r="A4" s="23">
        <v>2</v>
      </c>
      <c r="B4" s="19">
        <f>(1.2*0.4)/5</f>
        <v>0.096</v>
      </c>
      <c r="C4" s="20">
        <f>1.2*0.6</f>
        <v>0.72</v>
      </c>
      <c r="D4" s="20">
        <f>C4*0.7</f>
        <v>0.504</v>
      </c>
      <c r="E4" s="21">
        <v>231.175009648997</v>
      </c>
      <c r="F4" s="22">
        <v>47.8</v>
      </c>
      <c r="G4" s="20">
        <f>C4*0.3</f>
        <v>0.216</v>
      </c>
      <c r="H4" s="20">
        <v>5</v>
      </c>
      <c r="I4" s="24">
        <v>46.3250883392226</v>
      </c>
      <c r="J4" s="31">
        <v>1.03183829138063</v>
      </c>
      <c r="K4" s="19">
        <f>(D4/E4*F4)+(G4/H4*J4)</f>
        <v>0.14878737047383</v>
      </c>
      <c r="L4" s="32">
        <f>B4+K4</f>
        <v>0.24478737047383</v>
      </c>
      <c r="M4" s="36" t="s">
        <v>35</v>
      </c>
      <c r="N4" s="36" t="s">
        <v>35</v>
      </c>
      <c r="O4" s="34" t="s">
        <v>35</v>
      </c>
      <c r="P4" s="35">
        <f>L4+L5+L6</f>
        <v>0.712291260460699</v>
      </c>
    </row>
    <row r="5" ht="20.25" spans="1:16">
      <c r="A5" s="18">
        <v>3</v>
      </c>
      <c r="B5" s="19">
        <f>(1.2*0.4)/5</f>
        <v>0.096</v>
      </c>
      <c r="C5" s="20">
        <f>1.2*0.6</f>
        <v>0.72</v>
      </c>
      <c r="D5" s="20">
        <f>C5*0.7</f>
        <v>0.504</v>
      </c>
      <c r="E5" s="21">
        <v>231.175009648997</v>
      </c>
      <c r="F5" s="22">
        <v>45.1509433962264</v>
      </c>
      <c r="G5" s="20">
        <f>C5*0.3</f>
        <v>0.216</v>
      </c>
      <c r="H5" s="20">
        <v>5</v>
      </c>
      <c r="I5" s="24">
        <v>46.3250883392226</v>
      </c>
      <c r="J5" s="31">
        <v>0.97465423197041</v>
      </c>
      <c r="K5" s="19">
        <f>(D5/E5*F5)+(G5/H5*J5)</f>
        <v>0.14054163477693</v>
      </c>
      <c r="L5" s="32">
        <f>B5+K5</f>
        <v>0.23654163477693</v>
      </c>
      <c r="M5" s="36" t="s">
        <v>35</v>
      </c>
      <c r="N5" s="36" t="s">
        <v>35</v>
      </c>
      <c r="O5" s="37" t="s">
        <v>36</v>
      </c>
      <c r="P5" s="35">
        <f>SUM(P3:P4)</f>
        <v>1.19957995407817</v>
      </c>
    </row>
    <row r="6" ht="20.25" spans="1:14">
      <c r="A6" s="18">
        <v>4</v>
      </c>
      <c r="B6" s="19">
        <f>(1.2*0.4)/5</f>
        <v>0.096</v>
      </c>
      <c r="C6" s="20">
        <f>1.2*0.6</f>
        <v>0.72</v>
      </c>
      <c r="D6" s="20">
        <f>C6*0.7</f>
        <v>0.504</v>
      </c>
      <c r="E6" s="21">
        <v>231.175009648997</v>
      </c>
      <c r="F6" s="22">
        <v>43.3584905660377</v>
      </c>
      <c r="G6" s="20">
        <f>C6*0.3</f>
        <v>0.216</v>
      </c>
      <c r="H6" s="20">
        <v>5</v>
      </c>
      <c r="I6" s="24">
        <v>46.3250883392226</v>
      </c>
      <c r="J6" s="31">
        <v>0.935961314278312</v>
      </c>
      <c r="K6" s="19">
        <f>(D6/E6*F6)+(G6/H6*J6)</f>
        <v>0.134962255209939</v>
      </c>
      <c r="L6" s="32">
        <f>B6+K6</f>
        <v>0.230962255209939</v>
      </c>
      <c r="M6" s="36" t="s">
        <v>35</v>
      </c>
      <c r="N6" s="36" t="s">
        <v>35</v>
      </c>
    </row>
    <row r="7" ht="20.25" spans="1:14">
      <c r="A7" s="18">
        <v>5</v>
      </c>
      <c r="B7" s="19">
        <f>(1.2*0.4)/5</f>
        <v>0.096</v>
      </c>
      <c r="C7" s="20">
        <f>1.2*0.6</f>
        <v>0.72</v>
      </c>
      <c r="D7" s="20">
        <f>C7*0.7</f>
        <v>0.504</v>
      </c>
      <c r="E7" s="21">
        <v>231.175009648997</v>
      </c>
      <c r="F7" s="22">
        <v>46.0689655172414</v>
      </c>
      <c r="G7" s="20">
        <f>C7*0.3</f>
        <v>0.216</v>
      </c>
      <c r="H7" s="20">
        <v>5</v>
      </c>
      <c r="I7" s="24">
        <v>46.3250883392226</v>
      </c>
      <c r="J7" s="31">
        <v>0.994471185459902</v>
      </c>
      <c r="K7" s="19">
        <f>(D7/E7*F7)+(G7/H7*J7)</f>
        <v>0.143399168195813</v>
      </c>
      <c r="L7" s="32">
        <f>B7+K7</f>
        <v>0.239399168195813</v>
      </c>
      <c r="M7" s="33" t="s">
        <v>34</v>
      </c>
      <c r="N7" s="33" t="s">
        <v>34</v>
      </c>
    </row>
    <row r="12" spans="1:14">
      <c r="A12" s="12" t="s">
        <v>37</v>
      </c>
      <c r="B12" s="13"/>
      <c r="C12" s="14"/>
      <c r="D12" s="14"/>
      <c r="E12" s="14"/>
      <c r="F12" s="14"/>
      <c r="G12" s="14"/>
      <c r="H12" s="14"/>
      <c r="I12" s="14"/>
      <c r="J12" s="14"/>
      <c r="K12" s="25"/>
      <c r="L12" s="26"/>
      <c r="M12" s="14"/>
      <c r="N12" s="27"/>
    </row>
    <row r="13" ht="14.25" spans="1:14">
      <c r="A13" s="15" t="s">
        <v>20</v>
      </c>
      <c r="B13" s="16" t="s">
        <v>21</v>
      </c>
      <c r="C13" s="15" t="s">
        <v>22</v>
      </c>
      <c r="D13" s="15" t="s">
        <v>23</v>
      </c>
      <c r="E13" s="15" t="s">
        <v>24</v>
      </c>
      <c r="F13" s="15" t="s">
        <v>25</v>
      </c>
      <c r="G13" s="15" t="s">
        <v>26</v>
      </c>
      <c r="H13" s="15" t="s">
        <v>27</v>
      </c>
      <c r="I13" s="15" t="s">
        <v>28</v>
      </c>
      <c r="J13" s="15" t="s">
        <v>29</v>
      </c>
      <c r="K13" s="28" t="s">
        <v>30</v>
      </c>
      <c r="L13" s="29" t="s">
        <v>31</v>
      </c>
      <c r="M13" s="30" t="s">
        <v>32</v>
      </c>
      <c r="N13" s="30" t="s">
        <v>33</v>
      </c>
    </row>
    <row r="14" ht="20.25" spans="1:16">
      <c r="A14" s="18">
        <v>1</v>
      </c>
      <c r="B14" s="19">
        <f>(1.2*0.4)/5</f>
        <v>0.096</v>
      </c>
      <c r="C14" s="20">
        <f t="shared" ref="C14:C18" si="0">1.2*0.6</f>
        <v>0.72</v>
      </c>
      <c r="D14" s="20">
        <f t="shared" ref="D14:D18" si="1">C14*0.7</f>
        <v>0.504</v>
      </c>
      <c r="E14" s="21">
        <v>493.565801463054</v>
      </c>
      <c r="F14" s="22">
        <v>102.440677966102</v>
      </c>
      <c r="G14" s="20">
        <f t="shared" ref="G14:G18" si="2">C14*0.3</f>
        <v>0.216</v>
      </c>
      <c r="H14" s="20">
        <v>5</v>
      </c>
      <c r="I14" s="24">
        <v>98.8028169014084</v>
      </c>
      <c r="J14" s="31">
        <f>F14/I14</f>
        <v>1.03681940635684</v>
      </c>
      <c r="K14" s="38">
        <f>(D14/E14*F14)+(G14/H14*J14)</f>
        <v>0.149396917394287</v>
      </c>
      <c r="L14" s="32">
        <f>B14+K14</f>
        <v>0.245396917394287</v>
      </c>
      <c r="M14" s="39" t="s">
        <v>38</v>
      </c>
      <c r="N14" s="39" t="s">
        <v>38</v>
      </c>
      <c r="O14" s="37" t="s">
        <v>38</v>
      </c>
      <c r="P14" s="35">
        <f>L14+L18</f>
        <v>0.480898023548315</v>
      </c>
    </row>
    <row r="15" ht="20.25" spans="1:16">
      <c r="A15" s="23">
        <v>2</v>
      </c>
      <c r="B15" s="19">
        <f t="shared" ref="B14:B18" si="3">(1.2*0.4)/5</f>
        <v>0.096</v>
      </c>
      <c r="C15" s="20">
        <f t="shared" si="0"/>
        <v>0.72</v>
      </c>
      <c r="D15" s="20">
        <f t="shared" si="1"/>
        <v>0.504</v>
      </c>
      <c r="E15" s="21">
        <v>493.565801463054</v>
      </c>
      <c r="F15" s="22">
        <v>101.666666666667</v>
      </c>
      <c r="G15" s="20">
        <f t="shared" si="2"/>
        <v>0.216</v>
      </c>
      <c r="H15" s="20">
        <v>5</v>
      </c>
      <c r="I15" s="24">
        <v>98.8028169014084</v>
      </c>
      <c r="J15" s="31">
        <f>F15/I15</f>
        <v>1.02898550724638</v>
      </c>
      <c r="K15" s="38">
        <f>(D15/E15*F15)+(G15/H15*J15)</f>
        <v>0.148268118713335</v>
      </c>
      <c r="L15" s="32">
        <f>B15+K15</f>
        <v>0.244268118713335</v>
      </c>
      <c r="M15" s="39" t="s">
        <v>39</v>
      </c>
      <c r="N15" s="39" t="s">
        <v>39</v>
      </c>
      <c r="O15" s="40" t="s">
        <v>39</v>
      </c>
      <c r="P15" s="35">
        <f>L15</f>
        <v>0.244268118713335</v>
      </c>
    </row>
    <row r="16" ht="20.25" spans="1:16">
      <c r="A16" s="18">
        <v>3</v>
      </c>
      <c r="B16" s="19">
        <f t="shared" si="3"/>
        <v>0.096</v>
      </c>
      <c r="C16" s="20">
        <f t="shared" si="0"/>
        <v>0.72</v>
      </c>
      <c r="D16" s="20">
        <f t="shared" si="1"/>
        <v>0.504</v>
      </c>
      <c r="E16" s="21">
        <v>493.565801463054</v>
      </c>
      <c r="F16" s="22">
        <v>96.4259259259259</v>
      </c>
      <c r="G16" s="20">
        <f t="shared" si="2"/>
        <v>0.216</v>
      </c>
      <c r="H16" s="20">
        <v>5</v>
      </c>
      <c r="I16" s="24">
        <v>98.8028169014084</v>
      </c>
      <c r="J16" s="31">
        <f>F16/I16</f>
        <v>0.975943084923841</v>
      </c>
      <c r="K16" s="38">
        <f>(D16/E16*F16)+(G16/H16*J16)</f>
        <v>0.140625153759624</v>
      </c>
      <c r="L16" s="32">
        <f>B16+K16</f>
        <v>0.236625153759624</v>
      </c>
      <c r="M16" s="39" t="s">
        <v>40</v>
      </c>
      <c r="N16" s="39" t="s">
        <v>40</v>
      </c>
      <c r="O16" s="40" t="s">
        <v>40</v>
      </c>
      <c r="P16" s="35">
        <f>L16+L17</f>
        <v>0.474637852926872</v>
      </c>
    </row>
    <row r="17" ht="20.25" spans="1:16">
      <c r="A17" s="18">
        <v>4</v>
      </c>
      <c r="B17" s="19">
        <f t="shared" si="3"/>
        <v>0.096</v>
      </c>
      <c r="C17" s="20">
        <f t="shared" si="0"/>
        <v>0.72</v>
      </c>
      <c r="D17" s="20">
        <f t="shared" si="1"/>
        <v>0.504</v>
      </c>
      <c r="E17" s="21">
        <v>493.565801463054</v>
      </c>
      <c r="F17" s="22">
        <v>97.377358490566</v>
      </c>
      <c r="G17" s="20">
        <f t="shared" si="2"/>
        <v>0.216</v>
      </c>
      <c r="H17" s="20">
        <v>5</v>
      </c>
      <c r="I17" s="24">
        <v>98.8028169014084</v>
      </c>
      <c r="J17" s="31">
        <f>F17/I17</f>
        <v>0.985572694630105</v>
      </c>
      <c r="K17" s="38">
        <f>(D17/E17*F17)+(G17/H17*J17)</f>
        <v>0.142012699167248</v>
      </c>
      <c r="L17" s="32">
        <f>B17+K17</f>
        <v>0.238012699167248</v>
      </c>
      <c r="M17" s="39" t="s">
        <v>40</v>
      </c>
      <c r="N17" s="39" t="s">
        <v>40</v>
      </c>
      <c r="O17" s="37"/>
      <c r="P17" s="35">
        <f>SUM(P14:P16)</f>
        <v>1.19980399518852</v>
      </c>
    </row>
    <row r="18" ht="20.25" spans="1:14">
      <c r="A18" s="18">
        <v>5</v>
      </c>
      <c r="B18" s="19">
        <f t="shared" si="3"/>
        <v>0.096</v>
      </c>
      <c r="C18" s="20">
        <f t="shared" si="0"/>
        <v>0.72</v>
      </c>
      <c r="D18" s="20">
        <f t="shared" si="1"/>
        <v>0.504</v>
      </c>
      <c r="E18" s="21">
        <v>493.565801463054</v>
      </c>
      <c r="F18" s="22">
        <v>95.6551724137931</v>
      </c>
      <c r="G18" s="20">
        <f t="shared" si="2"/>
        <v>0.216</v>
      </c>
      <c r="H18" s="20">
        <v>5</v>
      </c>
      <c r="I18" s="24">
        <v>98.8028169014084</v>
      </c>
      <c r="J18" s="31">
        <f>F18/I18</f>
        <v>0.968142158428983</v>
      </c>
      <c r="K18" s="38">
        <f>(D18/E18*F18)+(G18/H18*J18)</f>
        <v>0.139501106154027</v>
      </c>
      <c r="L18" s="32">
        <f>B18+K18</f>
        <v>0.235501106154028</v>
      </c>
      <c r="M18" s="39" t="s">
        <v>38</v>
      </c>
      <c r="N18" s="39" t="s">
        <v>38</v>
      </c>
    </row>
    <row r="23" spans="1:14">
      <c r="A23" s="12" t="s">
        <v>41</v>
      </c>
      <c r="B23" s="13"/>
      <c r="C23" s="14"/>
      <c r="D23" s="14"/>
      <c r="E23" s="14"/>
      <c r="F23" s="14"/>
      <c r="G23" s="14"/>
      <c r="H23" s="14"/>
      <c r="I23" s="14"/>
      <c r="J23" s="14"/>
      <c r="K23" s="25"/>
      <c r="L23" s="26"/>
      <c r="M23" s="14"/>
      <c r="N23" s="27"/>
    </row>
    <row r="24" ht="14.25" spans="1:14">
      <c r="A24" s="15" t="s">
        <v>20</v>
      </c>
      <c r="B24" s="16" t="s">
        <v>21</v>
      </c>
      <c r="C24" s="15" t="s">
        <v>22</v>
      </c>
      <c r="D24" s="15" t="s">
        <v>23</v>
      </c>
      <c r="E24" s="15" t="s">
        <v>24</v>
      </c>
      <c r="F24" s="15" t="s">
        <v>25</v>
      </c>
      <c r="G24" s="15" t="s">
        <v>26</v>
      </c>
      <c r="H24" s="15" t="s">
        <v>27</v>
      </c>
      <c r="I24" s="15" t="s">
        <v>28</v>
      </c>
      <c r="J24" s="15" t="s">
        <v>29</v>
      </c>
      <c r="K24" s="28" t="s">
        <v>30</v>
      </c>
      <c r="L24" s="29" t="s">
        <v>31</v>
      </c>
      <c r="M24" s="30" t="s">
        <v>32</v>
      </c>
      <c r="N24" s="30" t="s">
        <v>33</v>
      </c>
    </row>
    <row r="25" ht="20.25" spans="1:16">
      <c r="A25" s="18">
        <v>1</v>
      </c>
      <c r="B25" s="19">
        <f t="shared" ref="B25:B29" si="4">(1.2*0.4)/5</f>
        <v>0.096</v>
      </c>
      <c r="C25" s="20">
        <f t="shared" ref="C25:C29" si="5">1.2*0.6</f>
        <v>0.72</v>
      </c>
      <c r="D25" s="20">
        <f t="shared" ref="D25:D29" si="6">C25*0.7</f>
        <v>0.504</v>
      </c>
      <c r="E25" s="21">
        <v>334.337411989915</v>
      </c>
      <c r="F25" s="22">
        <v>78.1186440677966</v>
      </c>
      <c r="G25" s="20">
        <f t="shared" ref="G25:G29" si="7">C25*0.3</f>
        <v>0.216</v>
      </c>
      <c r="H25" s="20">
        <v>5</v>
      </c>
      <c r="I25" s="24">
        <v>67.0915492957746</v>
      </c>
      <c r="J25" s="31">
        <f t="shared" ref="J25:J29" si="8">F25/I25</f>
        <v>1.16435892281171</v>
      </c>
      <c r="K25" s="38">
        <f>(D25/E25*F25)+(G25/H25*J25)</f>
        <v>0.168060972379275</v>
      </c>
      <c r="L25" s="32">
        <f>B25+K25</f>
        <v>0.264060972379275</v>
      </c>
      <c r="M25" s="39" t="s">
        <v>42</v>
      </c>
      <c r="N25" s="39" t="s">
        <v>42</v>
      </c>
      <c r="O25" s="40" t="s">
        <v>42</v>
      </c>
      <c r="P25" s="41">
        <f>L25+L27</f>
        <v>0.493843410803802</v>
      </c>
    </row>
    <row r="26" ht="20.25" spans="1:16">
      <c r="A26" s="23">
        <v>2</v>
      </c>
      <c r="B26" s="19">
        <f t="shared" si="4"/>
        <v>0.096</v>
      </c>
      <c r="C26" s="20">
        <f t="shared" si="5"/>
        <v>0.72</v>
      </c>
      <c r="D26" s="20">
        <f t="shared" si="6"/>
        <v>0.504</v>
      </c>
      <c r="E26" s="21">
        <v>334.337411989915</v>
      </c>
      <c r="F26" s="22">
        <v>70.0166666666667</v>
      </c>
      <c r="G26" s="20">
        <f t="shared" si="7"/>
        <v>0.216</v>
      </c>
      <c r="H26" s="20">
        <v>5</v>
      </c>
      <c r="I26" s="24">
        <v>67.0915492957746</v>
      </c>
      <c r="J26" s="31">
        <f t="shared" si="8"/>
        <v>1.04359889437039</v>
      </c>
      <c r="K26" s="38">
        <f>(D26/E26*F26)+(G26/H26*J26)</f>
        <v>0.150630738963459</v>
      </c>
      <c r="L26" s="32">
        <f>B26+K26</f>
        <v>0.246630738963459</v>
      </c>
      <c r="M26" s="39" t="s">
        <v>43</v>
      </c>
      <c r="N26" s="39" t="s">
        <v>43</v>
      </c>
      <c r="O26" s="40" t="s">
        <v>43</v>
      </c>
      <c r="P26" s="41">
        <f>L26</f>
        <v>0.246630738963459</v>
      </c>
    </row>
    <row r="27" ht="20.25" spans="1:16">
      <c r="A27" s="18">
        <v>3</v>
      </c>
      <c r="B27" s="19">
        <f t="shared" si="4"/>
        <v>0.096</v>
      </c>
      <c r="C27" s="20">
        <f t="shared" si="5"/>
        <v>0.72</v>
      </c>
      <c r="D27" s="20">
        <f t="shared" si="6"/>
        <v>0.504</v>
      </c>
      <c r="E27" s="21">
        <v>334.337411989915</v>
      </c>
      <c r="F27" s="22">
        <v>62.1851851851852</v>
      </c>
      <c r="G27" s="20">
        <f t="shared" si="7"/>
        <v>0.216</v>
      </c>
      <c r="H27" s="20">
        <v>5</v>
      </c>
      <c r="I27" s="24">
        <v>67.0915492957746</v>
      </c>
      <c r="J27" s="31">
        <f t="shared" si="8"/>
        <v>0.926870609456944</v>
      </c>
      <c r="K27" s="38">
        <f>(D27/E27*F27)+(G27/H27*J27)</f>
        <v>0.133782438424527</v>
      </c>
      <c r="L27" s="32">
        <f>B27+K27</f>
        <v>0.229782438424527</v>
      </c>
      <c r="M27" s="39" t="s">
        <v>42</v>
      </c>
      <c r="N27" s="39" t="s">
        <v>42</v>
      </c>
      <c r="O27" s="40" t="s">
        <v>44</v>
      </c>
      <c r="P27" s="41">
        <f>L28+L29</f>
        <v>0.458804471006429</v>
      </c>
    </row>
    <row r="28" ht="20.25" spans="1:16">
      <c r="A28" s="18">
        <v>4</v>
      </c>
      <c r="B28" s="19">
        <f t="shared" si="4"/>
        <v>0.096</v>
      </c>
      <c r="C28" s="20">
        <f t="shared" si="5"/>
        <v>0.72</v>
      </c>
      <c r="D28" s="20">
        <f t="shared" si="6"/>
        <v>0.504</v>
      </c>
      <c r="E28" s="21">
        <v>334.337411989915</v>
      </c>
      <c r="F28" s="22">
        <v>61.3962264150943</v>
      </c>
      <c r="G28" s="20">
        <f t="shared" si="7"/>
        <v>0.216</v>
      </c>
      <c r="H28" s="20">
        <v>5</v>
      </c>
      <c r="I28" s="24">
        <v>67.0915492957746</v>
      </c>
      <c r="J28" s="31">
        <f t="shared" si="8"/>
        <v>0.915111173605899</v>
      </c>
      <c r="K28" s="38">
        <f>(D28/E28*F28)+(G28/H28*J28)</f>
        <v>0.132085107657322</v>
      </c>
      <c r="L28" s="32">
        <f>B28+K28</f>
        <v>0.228085107657322</v>
      </c>
      <c r="M28" s="39" t="s">
        <v>44</v>
      </c>
      <c r="N28" s="39" t="s">
        <v>44</v>
      </c>
      <c r="O28" s="42"/>
      <c r="P28" s="41">
        <f>SUM(P25:P27)</f>
        <v>1.19927862077369</v>
      </c>
    </row>
    <row r="29" ht="20.25" spans="1:14">
      <c r="A29" s="18">
        <v>5</v>
      </c>
      <c r="B29" s="19">
        <f t="shared" si="4"/>
        <v>0.096</v>
      </c>
      <c r="C29" s="20">
        <f t="shared" si="5"/>
        <v>0.72</v>
      </c>
      <c r="D29" s="20">
        <f t="shared" si="6"/>
        <v>0.504</v>
      </c>
      <c r="E29" s="21">
        <v>334.337411989915</v>
      </c>
      <c r="F29" s="22">
        <v>62.6206896551724</v>
      </c>
      <c r="G29" s="20">
        <f t="shared" si="7"/>
        <v>0.216</v>
      </c>
      <c r="H29" s="20">
        <v>5</v>
      </c>
      <c r="I29" s="24">
        <v>67.0915492957746</v>
      </c>
      <c r="J29" s="31">
        <f t="shared" si="8"/>
        <v>0.933361806553426</v>
      </c>
      <c r="K29" s="38">
        <f>(D29/E29*F29)+(G29/H29*J29)</f>
        <v>0.134719363349108</v>
      </c>
      <c r="L29" s="32">
        <f>B29+K29</f>
        <v>0.230719363349108</v>
      </c>
      <c r="M29" s="39" t="s">
        <v>44</v>
      </c>
      <c r="N29" s="39" t="s">
        <v>44</v>
      </c>
    </row>
    <row r="33" spans="1:14">
      <c r="A33" s="12" t="s">
        <v>45</v>
      </c>
      <c r="B33" s="13"/>
      <c r="C33" s="14"/>
      <c r="D33" s="14"/>
      <c r="E33" s="14"/>
      <c r="F33" s="14"/>
      <c r="G33" s="14"/>
      <c r="H33" s="14"/>
      <c r="I33" s="14"/>
      <c r="J33" s="14"/>
      <c r="K33" s="25"/>
      <c r="L33" s="26"/>
      <c r="M33" s="14"/>
      <c r="N33" s="27"/>
    </row>
    <row r="34" ht="14.25" spans="1:14">
      <c r="A34" s="15" t="s">
        <v>20</v>
      </c>
      <c r="B34" s="16" t="s">
        <v>21</v>
      </c>
      <c r="C34" s="15" t="s">
        <v>22</v>
      </c>
      <c r="D34" s="15" t="s">
        <v>23</v>
      </c>
      <c r="E34" s="15" t="s">
        <v>24</v>
      </c>
      <c r="F34" s="15" t="s">
        <v>25</v>
      </c>
      <c r="G34" s="15" t="s">
        <v>26</v>
      </c>
      <c r="H34" s="15" t="s">
        <v>27</v>
      </c>
      <c r="I34" s="15" t="s">
        <v>28</v>
      </c>
      <c r="J34" s="15" t="s">
        <v>29</v>
      </c>
      <c r="K34" s="28" t="s">
        <v>30</v>
      </c>
      <c r="L34" s="29" t="s">
        <v>31</v>
      </c>
      <c r="M34" s="30" t="s">
        <v>32</v>
      </c>
      <c r="N34" s="30" t="s">
        <v>33</v>
      </c>
    </row>
    <row r="35" ht="20.25" spans="1:16">
      <c r="A35" s="18">
        <v>1</v>
      </c>
      <c r="B35" s="19">
        <f>(0.72*0.4)/5</f>
        <v>0.0576</v>
      </c>
      <c r="C35" s="20">
        <f>0.72*0.6</f>
        <v>0.432</v>
      </c>
      <c r="D35" s="20">
        <f t="shared" ref="D35:D39" si="9">C35*0.7</f>
        <v>0.3024</v>
      </c>
      <c r="E35" s="21">
        <v>297.384580085859</v>
      </c>
      <c r="F35" s="22">
        <v>63.2881355932203</v>
      </c>
      <c r="G35" s="20">
        <f t="shared" ref="G35:G39" si="10">C35*0.3</f>
        <v>0.1296</v>
      </c>
      <c r="H35" s="20">
        <v>5</v>
      </c>
      <c r="I35" s="24">
        <v>59.5510563380282</v>
      </c>
      <c r="J35" s="31">
        <f t="shared" ref="J35:J39" si="11">F35/I35</f>
        <v>1.06275420597041</v>
      </c>
      <c r="K35" s="38">
        <f>(D35/E35*F35)+(G35/H35*J35)</f>
        <v>0.0919020851842379</v>
      </c>
      <c r="L35" s="32">
        <f>B35+K35</f>
        <v>0.149502085184238</v>
      </c>
      <c r="M35" s="39" t="s">
        <v>46</v>
      </c>
      <c r="N35" s="33" t="s">
        <v>46</v>
      </c>
      <c r="O35" s="40" t="s">
        <v>46</v>
      </c>
      <c r="P35" s="35">
        <f>L35+L37+L38</f>
        <v>0.431977187681746</v>
      </c>
    </row>
    <row r="36" ht="25.5" spans="1:16">
      <c r="A36" s="23">
        <v>2</v>
      </c>
      <c r="B36" s="19">
        <f>(0.72*0.4)/5</f>
        <v>0.0576</v>
      </c>
      <c r="C36" s="20">
        <f>0.72*0.6</f>
        <v>0.432</v>
      </c>
      <c r="D36" s="20">
        <f t="shared" si="9"/>
        <v>0.3024</v>
      </c>
      <c r="E36" s="21">
        <v>297.384580085859</v>
      </c>
      <c r="F36" s="22">
        <v>60.3166666666667</v>
      </c>
      <c r="G36" s="20">
        <f t="shared" si="10"/>
        <v>0.1296</v>
      </c>
      <c r="H36" s="20">
        <v>5</v>
      </c>
      <c r="I36" s="24">
        <v>59.5510563380282</v>
      </c>
      <c r="J36" s="31">
        <f t="shared" si="11"/>
        <v>1.01285636856369</v>
      </c>
      <c r="K36" s="38">
        <f>(D36/E36*F36)+(G36/H36*J36)</f>
        <v>0.0875871501991774</v>
      </c>
      <c r="L36" s="32">
        <f>B36+K36</f>
        <v>0.145187150199177</v>
      </c>
      <c r="M36" s="39" t="s">
        <v>47</v>
      </c>
      <c r="N36" s="36" t="s">
        <v>48</v>
      </c>
      <c r="O36" s="40" t="s">
        <v>47</v>
      </c>
      <c r="P36" s="35">
        <f>(0.15/2+0.15/4)+(0.14/2+0.14/4)</f>
        <v>0.2175</v>
      </c>
    </row>
    <row r="37" ht="20.25" spans="1:16">
      <c r="A37" s="18">
        <v>3</v>
      </c>
      <c r="B37" s="19">
        <f>(0.72*0.4)/5</f>
        <v>0.0576</v>
      </c>
      <c r="C37" s="20">
        <f>0.72*0.6</f>
        <v>0.432</v>
      </c>
      <c r="D37" s="20">
        <f t="shared" si="9"/>
        <v>0.3024</v>
      </c>
      <c r="E37" s="21">
        <v>297.384580085859</v>
      </c>
      <c r="F37" s="22">
        <v>56.2407407407407</v>
      </c>
      <c r="G37" s="20">
        <f t="shared" si="10"/>
        <v>0.1296</v>
      </c>
      <c r="H37" s="20">
        <v>5</v>
      </c>
      <c r="I37" s="24">
        <v>59.5510563380282</v>
      </c>
      <c r="J37" s="31">
        <f t="shared" si="11"/>
        <v>0.944412143111329</v>
      </c>
      <c r="K37" s="38">
        <f>(D37/E37*F37)+(G37/H37*J37)</f>
        <v>0.0816684090617117</v>
      </c>
      <c r="L37" s="32">
        <f>B37+K37</f>
        <v>0.139268409061712</v>
      </c>
      <c r="M37" s="39" t="s">
        <v>46</v>
      </c>
      <c r="N37" s="36" t="s">
        <v>46</v>
      </c>
      <c r="O37" s="37" t="s">
        <v>49</v>
      </c>
      <c r="P37" s="35">
        <f>0.14/4+0.14/4</f>
        <v>0.07</v>
      </c>
    </row>
    <row r="38" ht="20.25" spans="1:16">
      <c r="A38" s="18">
        <v>4</v>
      </c>
      <c r="B38" s="19">
        <f>(0.72*0.4)/5</f>
        <v>0.0576</v>
      </c>
      <c r="C38" s="20">
        <f>0.72*0.6</f>
        <v>0.432</v>
      </c>
      <c r="D38" s="20">
        <f t="shared" si="9"/>
        <v>0.3024</v>
      </c>
      <c r="E38" s="21">
        <v>297.384580085859</v>
      </c>
      <c r="F38" s="22">
        <v>58.9528301886792</v>
      </c>
      <c r="G38" s="20">
        <f t="shared" si="10"/>
        <v>0.1296</v>
      </c>
      <c r="H38" s="20">
        <v>5</v>
      </c>
      <c r="I38" s="24">
        <v>59.5510563380282</v>
      </c>
      <c r="J38" s="31">
        <f t="shared" si="11"/>
        <v>0.989954399029409</v>
      </c>
      <c r="K38" s="38">
        <f>(D38/E38*F38)+(G38/H38*J38)</f>
        <v>0.0856066934357961</v>
      </c>
      <c r="L38" s="32">
        <f>B38+K38</f>
        <v>0.143206693435796</v>
      </c>
      <c r="M38" s="39" t="s">
        <v>46</v>
      </c>
      <c r="N38" s="36" t="s">
        <v>46</v>
      </c>
      <c r="O38" s="42"/>
      <c r="P38" s="35">
        <f>SUM(P35:P37)</f>
        <v>0.719477187681746</v>
      </c>
    </row>
    <row r="39" ht="25.5" spans="1:14">
      <c r="A39" s="18">
        <v>5</v>
      </c>
      <c r="B39" s="19">
        <f>(0.72*0.4)/5</f>
        <v>0.0576</v>
      </c>
      <c r="C39" s="20">
        <f>0.72*0.6</f>
        <v>0.432</v>
      </c>
      <c r="D39" s="20">
        <f t="shared" si="9"/>
        <v>0.3024</v>
      </c>
      <c r="E39" s="21">
        <v>297.384580085859</v>
      </c>
      <c r="F39" s="22">
        <v>58.5862068965517</v>
      </c>
      <c r="G39" s="20">
        <f t="shared" si="10"/>
        <v>0.1296</v>
      </c>
      <c r="H39" s="20">
        <v>5</v>
      </c>
      <c r="I39" s="24">
        <v>59.5510563380282</v>
      </c>
      <c r="J39" s="31">
        <f t="shared" si="11"/>
        <v>0.983797945816448</v>
      </c>
      <c r="K39" s="38">
        <f>(D39/E39*F39)+(G39/H39*J39)</f>
        <v>0.0850743117388507</v>
      </c>
      <c r="L39" s="32">
        <f>B39+K39</f>
        <v>0.142674311738851</v>
      </c>
      <c r="M39" s="39" t="s">
        <v>47</v>
      </c>
      <c r="N39" s="36" t="s">
        <v>50</v>
      </c>
    </row>
    <row r="43" spans="1:14">
      <c r="A43" s="12" t="s">
        <v>51</v>
      </c>
      <c r="B43" s="13"/>
      <c r="C43" s="14"/>
      <c r="D43" s="14"/>
      <c r="E43" s="14"/>
      <c r="F43" s="14"/>
      <c r="G43" s="14"/>
      <c r="H43" s="14"/>
      <c r="I43" s="14"/>
      <c r="J43" s="14"/>
      <c r="K43" s="25"/>
      <c r="L43" s="26"/>
      <c r="M43" s="14"/>
      <c r="N43" s="27"/>
    </row>
    <row r="44" ht="14.25" spans="1:14">
      <c r="A44" s="15" t="s">
        <v>20</v>
      </c>
      <c r="B44" s="16" t="s">
        <v>21</v>
      </c>
      <c r="C44" s="15" t="s">
        <v>22</v>
      </c>
      <c r="D44" s="15" t="s">
        <v>23</v>
      </c>
      <c r="E44" s="15" t="s">
        <v>24</v>
      </c>
      <c r="F44" s="15" t="s">
        <v>25</v>
      </c>
      <c r="G44" s="15" t="s">
        <v>26</v>
      </c>
      <c r="H44" s="15" t="s">
        <v>27</v>
      </c>
      <c r="I44" s="15" t="s">
        <v>28</v>
      </c>
      <c r="J44" s="15" t="s">
        <v>29</v>
      </c>
      <c r="K44" s="28" t="s">
        <v>30</v>
      </c>
      <c r="L44" s="29" t="s">
        <v>31</v>
      </c>
      <c r="M44" s="30" t="s">
        <v>32</v>
      </c>
      <c r="N44" s="30" t="s">
        <v>33</v>
      </c>
    </row>
    <row r="45" ht="20.25" spans="1:16">
      <c r="A45" s="18">
        <v>1</v>
      </c>
      <c r="B45" s="19">
        <f>(0.72*0.4)/5</f>
        <v>0.0576</v>
      </c>
      <c r="C45" s="20">
        <f t="shared" ref="C45:C49" si="12">0.72*0.6</f>
        <v>0.432</v>
      </c>
      <c r="D45" s="20">
        <f t="shared" ref="D45:D49" si="13">C45*0.7</f>
        <v>0.3024</v>
      </c>
      <c r="E45" s="21">
        <v>288.096298797888</v>
      </c>
      <c r="F45" s="22">
        <v>60.6694915254237</v>
      </c>
      <c r="G45" s="20">
        <f t="shared" ref="G45:G49" si="14">C45*0.3</f>
        <v>0.1296</v>
      </c>
      <c r="H45" s="20">
        <v>5</v>
      </c>
      <c r="I45" s="24">
        <v>57.681338028169</v>
      </c>
      <c r="J45" s="31">
        <f t="shared" ref="J45:J49" si="15">F45/I45</f>
        <v>1.05180451077254</v>
      </c>
      <c r="K45" s="38">
        <f>(D45/E45*F45)+(G45/5*J45)</f>
        <v>0.0909444457273812</v>
      </c>
      <c r="L45" s="32">
        <f>B45+K45</f>
        <v>0.148544445727381</v>
      </c>
      <c r="M45" s="39" t="s">
        <v>52</v>
      </c>
      <c r="N45" s="33" t="s">
        <v>52</v>
      </c>
      <c r="O45" s="40" t="s">
        <v>52</v>
      </c>
      <c r="P45" s="41">
        <f>L45+L48</f>
        <v>0.293285268072009</v>
      </c>
    </row>
    <row r="46" ht="20.25" spans="1:16">
      <c r="A46" s="23">
        <v>2</v>
      </c>
      <c r="B46" s="19">
        <f t="shared" ref="B45:B49" si="16">(0.72*0.4)/5</f>
        <v>0.0576</v>
      </c>
      <c r="C46" s="20">
        <f t="shared" si="12"/>
        <v>0.432</v>
      </c>
      <c r="D46" s="20">
        <f t="shared" si="13"/>
        <v>0.3024</v>
      </c>
      <c r="E46" s="21">
        <v>288.096298797888</v>
      </c>
      <c r="F46" s="22">
        <v>59.675</v>
      </c>
      <c r="G46" s="20">
        <f t="shared" si="14"/>
        <v>0.1296</v>
      </c>
      <c r="H46" s="20">
        <v>5</v>
      </c>
      <c r="I46" s="24">
        <v>57.681338028169</v>
      </c>
      <c r="J46" s="31">
        <f t="shared" si="15"/>
        <v>1.03456337942191</v>
      </c>
      <c r="K46" s="38">
        <f>(D46/E46*F46)+(G46/5*J46)</f>
        <v>0.0894536885397701</v>
      </c>
      <c r="L46" s="32">
        <f>B46+K46</f>
        <v>0.14705368853977</v>
      </c>
      <c r="M46" s="39" t="s">
        <v>53</v>
      </c>
      <c r="N46" s="36" t="s">
        <v>53</v>
      </c>
      <c r="O46" s="40" t="s">
        <v>53</v>
      </c>
      <c r="P46" s="41">
        <f>L46+L47+L49</f>
        <v>0.426575252784745</v>
      </c>
    </row>
    <row r="47" ht="20.25" spans="1:16">
      <c r="A47" s="18">
        <v>3</v>
      </c>
      <c r="B47" s="19">
        <f t="shared" si="16"/>
        <v>0.0576</v>
      </c>
      <c r="C47" s="20">
        <f t="shared" si="12"/>
        <v>0.432</v>
      </c>
      <c r="D47" s="20">
        <f t="shared" si="13"/>
        <v>0.3024</v>
      </c>
      <c r="E47" s="21">
        <v>288.096298797888</v>
      </c>
      <c r="F47" s="22">
        <v>54.3611111111111</v>
      </c>
      <c r="G47" s="20">
        <f t="shared" si="14"/>
        <v>0.1296</v>
      </c>
      <c r="H47" s="20">
        <v>5</v>
      </c>
      <c r="I47" s="24">
        <v>57.681338028169</v>
      </c>
      <c r="J47" s="31">
        <f t="shared" si="15"/>
        <v>0.942438455303578</v>
      </c>
      <c r="K47" s="38">
        <f>(D47/E47*F47)+(G47/5*J47)</f>
        <v>0.0814880921995671</v>
      </c>
      <c r="L47" s="32">
        <f>B47+K47</f>
        <v>0.139088092199567</v>
      </c>
      <c r="M47" s="39" t="s">
        <v>53</v>
      </c>
      <c r="N47" s="36" t="s">
        <v>53</v>
      </c>
      <c r="O47" s="42"/>
      <c r="P47" s="41">
        <f>SUM(P45:P46)</f>
        <v>0.719860520856754</v>
      </c>
    </row>
    <row r="48" ht="20.25" spans="1:14">
      <c r="A48" s="18">
        <v>4</v>
      </c>
      <c r="B48" s="19">
        <f t="shared" si="16"/>
        <v>0.0576</v>
      </c>
      <c r="C48" s="20">
        <f t="shared" si="12"/>
        <v>0.432</v>
      </c>
      <c r="D48" s="20">
        <f t="shared" si="13"/>
        <v>0.3024</v>
      </c>
      <c r="E48" s="21">
        <v>288.096298797888</v>
      </c>
      <c r="F48" s="22">
        <v>58.1320754716981</v>
      </c>
      <c r="G48" s="20">
        <f t="shared" si="14"/>
        <v>0.1296</v>
      </c>
      <c r="H48" s="20">
        <v>5</v>
      </c>
      <c r="I48" s="24">
        <v>57.681338028169</v>
      </c>
      <c r="J48" s="31">
        <f t="shared" si="15"/>
        <v>1.00781426816606</v>
      </c>
      <c r="K48" s="38">
        <f>(D48/E48*F48)+(G48/5*J48)</f>
        <v>0.0871408223446283</v>
      </c>
      <c r="L48" s="32">
        <f>B48+K48</f>
        <v>0.144740822344628</v>
      </c>
      <c r="M48" s="39" t="s">
        <v>52</v>
      </c>
      <c r="N48" s="36" t="s">
        <v>52</v>
      </c>
    </row>
    <row r="49" ht="20.25" spans="1:14">
      <c r="A49" s="18">
        <v>5</v>
      </c>
      <c r="B49" s="19">
        <f t="shared" si="16"/>
        <v>0.0576</v>
      </c>
      <c r="C49" s="20">
        <f t="shared" si="12"/>
        <v>0.432</v>
      </c>
      <c r="D49" s="20">
        <f t="shared" si="13"/>
        <v>0.3024</v>
      </c>
      <c r="E49" s="21">
        <v>288.096298797888</v>
      </c>
      <c r="F49" s="22">
        <v>55.2586206896552</v>
      </c>
      <c r="G49" s="20">
        <f t="shared" si="14"/>
        <v>0.1296</v>
      </c>
      <c r="H49" s="20">
        <v>5</v>
      </c>
      <c r="I49" s="24">
        <v>57.681338028169</v>
      </c>
      <c r="J49" s="31">
        <f t="shared" si="15"/>
        <v>0.957998246550199</v>
      </c>
      <c r="K49" s="38">
        <f>(D49/E49*F49)+(G49/5*J49)</f>
        <v>0.0828334720454078</v>
      </c>
      <c r="L49" s="32">
        <f>B49+K49</f>
        <v>0.140433472045408</v>
      </c>
      <c r="M49" s="39" t="s">
        <v>53</v>
      </c>
      <c r="N49" s="36" t="s">
        <v>53</v>
      </c>
    </row>
    <row r="59" spans="1:14">
      <c r="A59" s="12" t="s">
        <v>54</v>
      </c>
      <c r="B59" s="13"/>
      <c r="C59" s="14"/>
      <c r="D59" s="14"/>
      <c r="E59" s="14"/>
      <c r="F59" s="14"/>
      <c r="G59" s="14"/>
      <c r="H59" s="14"/>
      <c r="I59" s="14"/>
      <c r="J59" s="14"/>
      <c r="K59" s="25"/>
      <c r="L59" s="26"/>
      <c r="M59" s="14"/>
      <c r="N59" s="27"/>
    </row>
    <row r="60" ht="14.25" spans="1:14">
      <c r="A60" s="15" t="s">
        <v>20</v>
      </c>
      <c r="B60" s="16" t="s">
        <v>21</v>
      </c>
      <c r="C60" s="15" t="s">
        <v>22</v>
      </c>
      <c r="D60" s="15" t="s">
        <v>23</v>
      </c>
      <c r="E60" s="15" t="s">
        <v>24</v>
      </c>
      <c r="F60" s="15" t="s">
        <v>25</v>
      </c>
      <c r="G60" s="15" t="s">
        <v>26</v>
      </c>
      <c r="H60" s="15" t="s">
        <v>27</v>
      </c>
      <c r="I60" s="15" t="s">
        <v>28</v>
      </c>
      <c r="J60" s="15" t="s">
        <v>29</v>
      </c>
      <c r="K60" s="28" t="s">
        <v>30</v>
      </c>
      <c r="L60" s="29" t="s">
        <v>31</v>
      </c>
      <c r="M60" s="30" t="s">
        <v>32</v>
      </c>
      <c r="N60" s="30" t="s">
        <v>33</v>
      </c>
    </row>
    <row r="61" ht="20.25" spans="1:16">
      <c r="A61" s="18">
        <v>6</v>
      </c>
      <c r="B61" s="19">
        <f>(0.72*0.4)/7</f>
        <v>0.0411428571428571</v>
      </c>
      <c r="C61" s="20">
        <f t="shared" ref="C61:C67" si="17">0.72*0.6</f>
        <v>0.432</v>
      </c>
      <c r="D61" s="20">
        <f>C61*0.7</f>
        <v>0.3024</v>
      </c>
      <c r="E61" s="21">
        <v>699.809365018954</v>
      </c>
      <c r="F61" s="24">
        <v>94.5238095238095</v>
      </c>
      <c r="G61" s="20">
        <f>C61*0.3</f>
        <v>0.1296</v>
      </c>
      <c r="H61" s="20">
        <v>7</v>
      </c>
      <c r="I61" s="24">
        <v>100.296610169492</v>
      </c>
      <c r="J61" s="43">
        <f t="shared" ref="J61:J67" si="18">F61/I61</f>
        <v>0.942442714305827</v>
      </c>
      <c r="K61" s="44">
        <f>(D61/E61*F61)+(G61/H61*J61)</f>
        <v>0.0582940630589227</v>
      </c>
      <c r="L61" s="32">
        <f>B61+K61</f>
        <v>0.0994369202017798</v>
      </c>
      <c r="M61" s="39" t="s">
        <v>39</v>
      </c>
      <c r="N61" s="36" t="s">
        <v>39</v>
      </c>
      <c r="O61" s="40" t="s">
        <v>39</v>
      </c>
      <c r="P61" s="41">
        <f>L61</f>
        <v>0.0994369202017798</v>
      </c>
    </row>
    <row r="62" ht="20.25" spans="1:16">
      <c r="A62" s="23">
        <v>7</v>
      </c>
      <c r="B62" s="19">
        <f t="shared" ref="B61:B67" si="19">(0.72*0.4)/7</f>
        <v>0.0411428571428571</v>
      </c>
      <c r="C62" s="20">
        <f t="shared" si="17"/>
        <v>0.432</v>
      </c>
      <c r="D62" s="20">
        <f t="shared" ref="D61:D67" si="20">C62*0.7</f>
        <v>0.3024</v>
      </c>
      <c r="E62" s="21">
        <v>699.809365018954</v>
      </c>
      <c r="F62" s="24">
        <v>97.7272727272727</v>
      </c>
      <c r="G62" s="20">
        <f t="shared" ref="G61:G67" si="21">C62*0.3</f>
        <v>0.1296</v>
      </c>
      <c r="H62" s="20">
        <v>7</v>
      </c>
      <c r="I62" s="24">
        <v>100.296610169492</v>
      </c>
      <c r="J62" s="43">
        <f t="shared" si="18"/>
        <v>0.974382609363593</v>
      </c>
      <c r="K62" s="44">
        <f t="shared" ref="K62:K67" si="22">(D62/E62*F62)+(G62/H62*J62)</f>
        <v>0.0602696804925661</v>
      </c>
      <c r="L62" s="32">
        <f t="shared" ref="L62:L67" si="23">B62+K62</f>
        <v>0.101412537635423</v>
      </c>
      <c r="M62" s="39" t="s">
        <v>55</v>
      </c>
      <c r="N62" s="36" t="s">
        <v>55</v>
      </c>
      <c r="O62" s="40" t="s">
        <v>55</v>
      </c>
      <c r="P62" s="41">
        <f>L62</f>
        <v>0.101412537635423</v>
      </c>
    </row>
    <row r="63" ht="20.25" spans="1:16">
      <c r="A63" s="18">
        <v>8</v>
      </c>
      <c r="B63" s="19">
        <f t="shared" si="19"/>
        <v>0.0411428571428571</v>
      </c>
      <c r="C63" s="20">
        <f t="shared" si="17"/>
        <v>0.432</v>
      </c>
      <c r="D63" s="20">
        <f t="shared" si="20"/>
        <v>0.3024</v>
      </c>
      <c r="E63" s="21">
        <v>699.809365018954</v>
      </c>
      <c r="F63" s="24">
        <v>95.530612244898</v>
      </c>
      <c r="G63" s="20">
        <f t="shared" si="21"/>
        <v>0.1296</v>
      </c>
      <c r="H63" s="20">
        <v>7</v>
      </c>
      <c r="I63" s="24">
        <v>100.296610169492</v>
      </c>
      <c r="J63" s="43">
        <f t="shared" si="18"/>
        <v>0.952480967038269</v>
      </c>
      <c r="K63" s="44">
        <f t="shared" si="22"/>
        <v>0.0589149713952107</v>
      </c>
      <c r="L63" s="32">
        <f t="shared" si="23"/>
        <v>0.100057828538068</v>
      </c>
      <c r="M63" s="45" t="s">
        <v>56</v>
      </c>
      <c r="N63" s="36" t="s">
        <v>56</v>
      </c>
      <c r="O63" s="40" t="s">
        <v>57</v>
      </c>
      <c r="P63" s="41">
        <f>L63+L65</f>
        <v>0.206818949912087</v>
      </c>
    </row>
    <row r="64" ht="21" spans="1:16">
      <c r="A64" s="18">
        <v>9</v>
      </c>
      <c r="B64" s="19">
        <f t="shared" si="19"/>
        <v>0.0411428571428571</v>
      </c>
      <c r="C64" s="20">
        <f t="shared" si="17"/>
        <v>0.432</v>
      </c>
      <c r="D64" s="20">
        <f t="shared" si="20"/>
        <v>0.3024</v>
      </c>
      <c r="E64" s="21">
        <v>699.809365018954</v>
      </c>
      <c r="F64" s="24">
        <v>94.6595744680851</v>
      </c>
      <c r="G64" s="20">
        <f t="shared" si="21"/>
        <v>0.1296</v>
      </c>
      <c r="H64" s="20">
        <v>7</v>
      </c>
      <c r="I64" s="24">
        <v>100.296610169492</v>
      </c>
      <c r="J64" s="43">
        <f t="shared" si="18"/>
        <v>0.94379634873122</v>
      </c>
      <c r="K64" s="44">
        <f t="shared" si="22"/>
        <v>0.0583777910663175</v>
      </c>
      <c r="L64" s="32">
        <f t="shared" si="23"/>
        <v>0.0995206482091746</v>
      </c>
      <c r="M64" s="39" t="s">
        <v>57</v>
      </c>
      <c r="N64" s="46" t="s">
        <v>57</v>
      </c>
      <c r="O64" s="40" t="s">
        <v>56</v>
      </c>
      <c r="P64" s="41">
        <f>L64+L66</f>
        <v>0.20526138987625</v>
      </c>
    </row>
    <row r="65" ht="20.25" spans="1:16">
      <c r="A65" s="23">
        <v>10</v>
      </c>
      <c r="B65" s="19">
        <f t="shared" si="19"/>
        <v>0.0411428571428571</v>
      </c>
      <c r="C65" s="20">
        <f t="shared" si="17"/>
        <v>0.432</v>
      </c>
      <c r="D65" s="20">
        <f t="shared" si="20"/>
        <v>0.3024</v>
      </c>
      <c r="E65" s="21">
        <v>699.809365018954</v>
      </c>
      <c r="F65" s="24">
        <v>106.4</v>
      </c>
      <c r="G65" s="20">
        <f t="shared" si="21"/>
        <v>0.1296</v>
      </c>
      <c r="H65" s="20">
        <v>7</v>
      </c>
      <c r="I65" s="24">
        <v>100.296610169492</v>
      </c>
      <c r="J65" s="43">
        <f t="shared" si="18"/>
        <v>1.06085340092944</v>
      </c>
      <c r="K65" s="44">
        <f t="shared" si="22"/>
        <v>0.0656182642311622</v>
      </c>
      <c r="L65" s="32">
        <f t="shared" si="23"/>
        <v>0.106761121374019</v>
      </c>
      <c r="M65" s="39" t="s">
        <v>56</v>
      </c>
      <c r="N65" s="36" t="s">
        <v>56</v>
      </c>
      <c r="O65" s="40" t="s">
        <v>58</v>
      </c>
      <c r="P65" s="41">
        <f>L67</f>
        <v>0.107003152140087</v>
      </c>
    </row>
    <row r="66" ht="20.25" spans="1:16">
      <c r="A66" s="18">
        <v>11</v>
      </c>
      <c r="B66" s="19">
        <f t="shared" si="19"/>
        <v>0.0411428571428571</v>
      </c>
      <c r="C66" s="20">
        <f t="shared" si="17"/>
        <v>0.432</v>
      </c>
      <c r="D66" s="20">
        <f t="shared" si="20"/>
        <v>0.3024</v>
      </c>
      <c r="E66" s="21">
        <v>699.809365018954</v>
      </c>
      <c r="F66" s="24">
        <v>104.745454545455</v>
      </c>
      <c r="G66" s="20">
        <f t="shared" si="21"/>
        <v>0.1296</v>
      </c>
      <c r="H66" s="20">
        <v>7</v>
      </c>
      <c r="I66" s="24">
        <v>100.296610169492</v>
      </c>
      <c r="J66" s="43">
        <f t="shared" si="18"/>
        <v>1.04435687675231</v>
      </c>
      <c r="K66" s="44">
        <f t="shared" si="22"/>
        <v>0.0645978845242185</v>
      </c>
      <c r="L66" s="32">
        <f t="shared" si="23"/>
        <v>0.105740741667076</v>
      </c>
      <c r="M66" s="39" t="s">
        <v>57</v>
      </c>
      <c r="N66" s="36" t="s">
        <v>57</v>
      </c>
      <c r="O66" s="42"/>
      <c r="P66" s="41">
        <f>SUM(P61:P65)</f>
        <v>0.719932949765627</v>
      </c>
    </row>
    <row r="67" ht="20.25" spans="1:14">
      <c r="A67" s="18">
        <v>12</v>
      </c>
      <c r="B67" s="19">
        <f t="shared" si="19"/>
        <v>0.0411428571428571</v>
      </c>
      <c r="C67" s="20">
        <f t="shared" si="17"/>
        <v>0.432</v>
      </c>
      <c r="D67" s="20">
        <f t="shared" si="20"/>
        <v>0.3024</v>
      </c>
      <c r="E67" s="21">
        <v>699.809365018954</v>
      </c>
      <c r="F67" s="24">
        <v>106.792452830189</v>
      </c>
      <c r="G67" s="20">
        <f t="shared" si="21"/>
        <v>0.1296</v>
      </c>
      <c r="H67" s="20">
        <v>7</v>
      </c>
      <c r="I67" s="24">
        <v>100.296610169492</v>
      </c>
      <c r="J67" s="43">
        <f t="shared" si="18"/>
        <v>1.06476632310623</v>
      </c>
      <c r="K67" s="44">
        <f t="shared" si="22"/>
        <v>0.0658602949972299</v>
      </c>
      <c r="L67" s="32">
        <f t="shared" si="23"/>
        <v>0.107003152140087</v>
      </c>
      <c r="M67" s="39" t="s">
        <v>58</v>
      </c>
      <c r="N67" s="36" t="s">
        <v>58</v>
      </c>
    </row>
    <row r="71" spans="1:14">
      <c r="A71" s="12" t="s">
        <v>59</v>
      </c>
      <c r="B71" s="13"/>
      <c r="C71" s="14"/>
      <c r="D71" s="14"/>
      <c r="E71" s="14"/>
      <c r="F71" s="14"/>
      <c r="G71" s="14"/>
      <c r="H71" s="14"/>
      <c r="I71" s="14"/>
      <c r="J71" s="14"/>
      <c r="K71" s="25"/>
      <c r="L71" s="26"/>
      <c r="M71" s="14"/>
      <c r="N71" s="27"/>
    </row>
    <row r="72" ht="14.25" spans="1:14">
      <c r="A72" s="15" t="s">
        <v>20</v>
      </c>
      <c r="B72" s="16" t="s">
        <v>21</v>
      </c>
      <c r="C72" s="15" t="s">
        <v>22</v>
      </c>
      <c r="D72" s="15" t="s">
        <v>23</v>
      </c>
      <c r="E72" s="15" t="s">
        <v>24</v>
      </c>
      <c r="F72" s="15" t="s">
        <v>25</v>
      </c>
      <c r="G72" s="15" t="s">
        <v>26</v>
      </c>
      <c r="H72" s="15" t="s">
        <v>27</v>
      </c>
      <c r="I72" s="15" t="s">
        <v>28</v>
      </c>
      <c r="J72" s="15" t="s">
        <v>29</v>
      </c>
      <c r="K72" s="28" t="s">
        <v>30</v>
      </c>
      <c r="L72" s="29" t="s">
        <v>31</v>
      </c>
      <c r="M72" s="30" t="s">
        <v>32</v>
      </c>
      <c r="N72" s="30" t="s">
        <v>33</v>
      </c>
    </row>
    <row r="73" ht="20.25" spans="1:16">
      <c r="A73" s="18">
        <v>6</v>
      </c>
      <c r="B73" s="19">
        <f t="shared" ref="B73:B79" si="24">(0.72*0.4)/7</f>
        <v>0.0411428571428571</v>
      </c>
      <c r="C73" s="20">
        <f t="shared" ref="C73:C79" si="25">0.72*0.6</f>
        <v>0.432</v>
      </c>
      <c r="D73" s="20">
        <f t="shared" ref="D73:D79" si="26">C73*0.7</f>
        <v>0.3024</v>
      </c>
      <c r="E73" s="47">
        <v>456.268922878082</v>
      </c>
      <c r="F73" s="48">
        <v>53.5952380952381</v>
      </c>
      <c r="G73" s="20">
        <f t="shared" ref="G73:G79" si="27">C73*0.3</f>
        <v>0.1296</v>
      </c>
      <c r="H73" s="20">
        <v>7</v>
      </c>
      <c r="I73" s="24">
        <v>65.8474576271186</v>
      </c>
      <c r="J73" s="43">
        <f t="shared" ref="J73:J79" si="28">F73/I73</f>
        <v>0.8139302567874</v>
      </c>
      <c r="K73" s="44">
        <f>(D73/E73*F73)+(G73/H73*J73)</f>
        <v>0.0505904942297265</v>
      </c>
      <c r="L73" s="32">
        <f>B73+K73</f>
        <v>0.0917333513725836</v>
      </c>
      <c r="M73" s="39" t="s">
        <v>43</v>
      </c>
      <c r="N73" s="36" t="s">
        <v>43</v>
      </c>
      <c r="O73" s="40" t="s">
        <v>43</v>
      </c>
      <c r="P73" s="41">
        <f>L73</f>
        <v>0.0917333513725836</v>
      </c>
    </row>
    <row r="74" ht="20.25" spans="1:16">
      <c r="A74" s="23">
        <v>7</v>
      </c>
      <c r="B74" s="19">
        <f t="shared" si="24"/>
        <v>0.0411428571428571</v>
      </c>
      <c r="C74" s="20">
        <f t="shared" si="25"/>
        <v>0.432</v>
      </c>
      <c r="D74" s="20">
        <f t="shared" si="26"/>
        <v>0.3024</v>
      </c>
      <c r="E74" s="47">
        <v>456.268922878082</v>
      </c>
      <c r="F74" s="48">
        <v>60.0363636363636</v>
      </c>
      <c r="G74" s="20">
        <f t="shared" si="27"/>
        <v>0.1296</v>
      </c>
      <c r="H74" s="20">
        <v>7</v>
      </c>
      <c r="I74" s="24">
        <v>65.8474576271186</v>
      </c>
      <c r="J74" s="43">
        <f t="shared" si="28"/>
        <v>0.911749151749152</v>
      </c>
      <c r="K74" s="44">
        <f t="shared" ref="K74:K79" si="29">(D74/E74*F74)+(G74/H74*J74)</f>
        <v>0.0566705068596211</v>
      </c>
      <c r="L74" s="32">
        <f t="shared" ref="L74:L79" si="30">B74+K74</f>
        <v>0.0978133640024782</v>
      </c>
      <c r="M74" s="39" t="s">
        <v>60</v>
      </c>
      <c r="N74" s="36" t="s">
        <v>60</v>
      </c>
      <c r="O74" s="40" t="s">
        <v>60</v>
      </c>
      <c r="P74" s="41">
        <f>L74+L77</f>
        <v>0.20773890495076</v>
      </c>
    </row>
    <row r="75" ht="20.25" spans="1:16">
      <c r="A75" s="18">
        <v>8</v>
      </c>
      <c r="B75" s="19">
        <f t="shared" si="24"/>
        <v>0.0411428571428571</v>
      </c>
      <c r="C75" s="20">
        <f t="shared" si="25"/>
        <v>0.432</v>
      </c>
      <c r="D75" s="20">
        <f t="shared" si="26"/>
        <v>0.3024</v>
      </c>
      <c r="E75" s="47">
        <v>456.268922878082</v>
      </c>
      <c r="F75" s="48">
        <v>60.1836734693878</v>
      </c>
      <c r="G75" s="20">
        <f t="shared" si="27"/>
        <v>0.1296</v>
      </c>
      <c r="H75" s="20">
        <v>7</v>
      </c>
      <c r="I75" s="24">
        <v>65.8474576271186</v>
      </c>
      <c r="J75" s="43">
        <f t="shared" si="28"/>
        <v>0.913986289496495</v>
      </c>
      <c r="K75" s="44">
        <f t="shared" si="29"/>
        <v>0.0568095579679369</v>
      </c>
      <c r="L75" s="32">
        <f t="shared" si="30"/>
        <v>0.097952415110794</v>
      </c>
      <c r="M75" s="39" t="s">
        <v>61</v>
      </c>
      <c r="N75" s="36" t="s">
        <v>61</v>
      </c>
      <c r="O75" s="40" t="s">
        <v>61</v>
      </c>
      <c r="P75" s="41">
        <f>L75+L78</f>
        <v>0.213786382445374</v>
      </c>
    </row>
    <row r="76" ht="21" spans="1:16">
      <c r="A76" s="18">
        <v>9</v>
      </c>
      <c r="B76" s="19">
        <f t="shared" si="24"/>
        <v>0.0411428571428571</v>
      </c>
      <c r="C76" s="20">
        <f t="shared" si="25"/>
        <v>0.432</v>
      </c>
      <c r="D76" s="20">
        <f t="shared" si="26"/>
        <v>0.3024</v>
      </c>
      <c r="E76" s="47">
        <v>456.268922878082</v>
      </c>
      <c r="F76" s="48">
        <v>53.3829787234043</v>
      </c>
      <c r="G76" s="20">
        <f t="shared" si="27"/>
        <v>0.1296</v>
      </c>
      <c r="H76" s="20">
        <v>7</v>
      </c>
      <c r="I76" s="24">
        <v>65.8474576271186</v>
      </c>
      <c r="J76" s="43">
        <f t="shared" si="28"/>
        <v>0.810706755387608</v>
      </c>
      <c r="K76" s="44">
        <f t="shared" si="29"/>
        <v>0.0503901348898374</v>
      </c>
      <c r="L76" s="32">
        <f t="shared" si="30"/>
        <v>0.0915329920326945</v>
      </c>
      <c r="M76" s="39" t="s">
        <v>62</v>
      </c>
      <c r="N76" s="46" t="s">
        <v>62</v>
      </c>
      <c r="O76" s="40" t="s">
        <v>62</v>
      </c>
      <c r="P76" s="41">
        <f>L76+L79</f>
        <v>0.205430189762076</v>
      </c>
    </row>
    <row r="77" ht="20.25" spans="1:16">
      <c r="A77" s="23">
        <v>10</v>
      </c>
      <c r="B77" s="19">
        <f t="shared" si="24"/>
        <v>0.0411428571428571</v>
      </c>
      <c r="C77" s="20">
        <f t="shared" si="25"/>
        <v>0.432</v>
      </c>
      <c r="D77" s="20">
        <f t="shared" si="26"/>
        <v>0.3024</v>
      </c>
      <c r="E77" s="47">
        <v>456.268922878082</v>
      </c>
      <c r="F77" s="48">
        <v>72.8679245283019</v>
      </c>
      <c r="G77" s="20">
        <f t="shared" si="27"/>
        <v>0.1296</v>
      </c>
      <c r="H77" s="20">
        <v>7</v>
      </c>
      <c r="I77" s="24">
        <v>65.8474576271186</v>
      </c>
      <c r="J77" s="43">
        <f t="shared" si="28"/>
        <v>1.10661712925864</v>
      </c>
      <c r="K77" s="44">
        <f t="shared" si="29"/>
        <v>0.0687826838054245</v>
      </c>
      <c r="L77" s="32">
        <f t="shared" si="30"/>
        <v>0.109925540948282</v>
      </c>
      <c r="M77" s="39" t="s">
        <v>60</v>
      </c>
      <c r="N77" s="36" t="s">
        <v>60</v>
      </c>
      <c r="O77" s="49"/>
      <c r="P77" s="50">
        <f>SUM(P73:P76)</f>
        <v>0.718688828530794</v>
      </c>
    </row>
    <row r="78" ht="20.25" spans="1:14">
      <c r="A78" s="18">
        <v>11</v>
      </c>
      <c r="B78" s="19">
        <f t="shared" si="24"/>
        <v>0.0411428571428571</v>
      </c>
      <c r="C78" s="20">
        <f t="shared" si="25"/>
        <v>0.432</v>
      </c>
      <c r="D78" s="20">
        <f t="shared" si="26"/>
        <v>0.3024</v>
      </c>
      <c r="E78" s="47">
        <v>456.268922878082</v>
      </c>
      <c r="F78" s="48">
        <v>79.1272727272727</v>
      </c>
      <c r="G78" s="20">
        <f t="shared" si="27"/>
        <v>0.1296</v>
      </c>
      <c r="H78" s="20">
        <v>7</v>
      </c>
      <c r="I78" s="24">
        <v>65.8474576271186</v>
      </c>
      <c r="J78" s="43">
        <f t="shared" si="28"/>
        <v>1.20167544167544</v>
      </c>
      <c r="K78" s="44">
        <f t="shared" si="29"/>
        <v>0.0746911101917234</v>
      </c>
      <c r="L78" s="32">
        <f t="shared" si="30"/>
        <v>0.115833967334581</v>
      </c>
      <c r="M78" s="39" t="s">
        <v>61</v>
      </c>
      <c r="N78" s="36" t="s">
        <v>61</v>
      </c>
    </row>
    <row r="79" ht="20.25" spans="1:14">
      <c r="A79" s="18">
        <v>12</v>
      </c>
      <c r="B79" s="19">
        <f t="shared" si="24"/>
        <v>0.0411428571428571</v>
      </c>
      <c r="C79" s="20">
        <f t="shared" si="25"/>
        <v>0.432</v>
      </c>
      <c r="D79" s="20">
        <f t="shared" si="26"/>
        <v>0.3024</v>
      </c>
      <c r="E79" s="47">
        <v>456.268922878082</v>
      </c>
      <c r="F79" s="48">
        <v>77.0754716981132</v>
      </c>
      <c r="G79" s="20">
        <f t="shared" si="27"/>
        <v>0.1296</v>
      </c>
      <c r="H79" s="20">
        <v>7</v>
      </c>
      <c r="I79" s="24">
        <v>65.8474576271186</v>
      </c>
      <c r="J79" s="43">
        <f t="shared" si="28"/>
        <v>1.1705155290061</v>
      </c>
      <c r="K79" s="44">
        <f t="shared" si="29"/>
        <v>0.0727543405865249</v>
      </c>
      <c r="L79" s="32">
        <f t="shared" si="30"/>
        <v>0.113897197729382</v>
      </c>
      <c r="M79" s="39" t="s">
        <v>62</v>
      </c>
      <c r="N79" s="36" t="s">
        <v>62</v>
      </c>
    </row>
    <row r="83" spans="1:14">
      <c r="A83" s="12" t="s">
        <v>63</v>
      </c>
      <c r="B83" s="13"/>
      <c r="C83" s="14"/>
      <c r="D83" s="14"/>
      <c r="E83" s="14"/>
      <c r="F83" s="14"/>
      <c r="G83" s="14"/>
      <c r="H83" s="14"/>
      <c r="I83" s="14"/>
      <c r="J83" s="14"/>
      <c r="K83" s="25"/>
      <c r="L83" s="26"/>
      <c r="M83" s="14"/>
      <c r="N83" s="27"/>
    </row>
    <row r="84" ht="14.25" spans="1:14">
      <c r="A84" s="15" t="s">
        <v>20</v>
      </c>
      <c r="B84" s="16" t="s">
        <v>21</v>
      </c>
      <c r="C84" s="15" t="s">
        <v>22</v>
      </c>
      <c r="D84" s="15" t="s">
        <v>23</v>
      </c>
      <c r="E84" s="15" t="s">
        <v>24</v>
      </c>
      <c r="F84" s="15" t="s">
        <v>25</v>
      </c>
      <c r="G84" s="15" t="s">
        <v>26</v>
      </c>
      <c r="H84" s="15" t="s">
        <v>27</v>
      </c>
      <c r="I84" s="15" t="s">
        <v>28</v>
      </c>
      <c r="J84" s="15" t="s">
        <v>29</v>
      </c>
      <c r="K84" s="28" t="s">
        <v>30</v>
      </c>
      <c r="L84" s="29" t="s">
        <v>31</v>
      </c>
      <c r="M84" s="30" t="s">
        <v>32</v>
      </c>
      <c r="N84" s="30" t="s">
        <v>33</v>
      </c>
    </row>
    <row r="85" ht="20.25" spans="1:16">
      <c r="A85" s="18">
        <v>6</v>
      </c>
      <c r="B85" s="19">
        <f t="shared" ref="B85:B91" si="31">(0.72*0.4)/7</f>
        <v>0.0411428571428571</v>
      </c>
      <c r="C85" s="20">
        <f t="shared" ref="C85:C91" si="32">0.72*0.6</f>
        <v>0.432</v>
      </c>
      <c r="D85" s="20">
        <f t="shared" ref="D85:D91" si="33">C85*0.7</f>
        <v>0.3024</v>
      </c>
      <c r="E85" s="21">
        <v>540.930157000576</v>
      </c>
      <c r="F85" s="22">
        <v>55.6904761904762</v>
      </c>
      <c r="G85" s="20">
        <f t="shared" ref="G85:G91" si="34">C85*0.3</f>
        <v>0.1296</v>
      </c>
      <c r="H85" s="20">
        <v>7</v>
      </c>
      <c r="I85" s="24">
        <v>78.4576271186441</v>
      </c>
      <c r="J85" s="43">
        <f t="shared" ref="J85:J91" si="35">F85/I85</f>
        <v>0.70981596354247</v>
      </c>
      <c r="K85" s="44">
        <f>(D85/E85*F85)+(G85/H85*J85)</f>
        <v>0.0442747751559283</v>
      </c>
      <c r="L85" s="32">
        <f>B85+K85</f>
        <v>0.0854176322987854</v>
      </c>
      <c r="M85" s="39" t="s">
        <v>64</v>
      </c>
      <c r="N85" s="36" t="s">
        <v>64</v>
      </c>
      <c r="O85" s="40" t="s">
        <v>64</v>
      </c>
      <c r="P85" s="41">
        <f>L85</f>
        <v>0.0854176322987854</v>
      </c>
    </row>
    <row r="86" ht="20.25" spans="1:16">
      <c r="A86" s="23">
        <v>7</v>
      </c>
      <c r="B86" s="19">
        <f t="shared" si="31"/>
        <v>0.0411428571428571</v>
      </c>
      <c r="C86" s="20">
        <f t="shared" si="32"/>
        <v>0.432</v>
      </c>
      <c r="D86" s="20">
        <f t="shared" si="33"/>
        <v>0.3024</v>
      </c>
      <c r="E86" s="21">
        <v>540.930157000576</v>
      </c>
      <c r="F86" s="22">
        <v>73.8</v>
      </c>
      <c r="G86" s="20">
        <f t="shared" si="34"/>
        <v>0.1296</v>
      </c>
      <c r="H86" s="20">
        <v>7</v>
      </c>
      <c r="I86" s="24">
        <v>78.4576271186441</v>
      </c>
      <c r="J86" s="43">
        <f t="shared" si="35"/>
        <v>0.940635126377187</v>
      </c>
      <c r="K86" s="44">
        <f t="shared" ref="K86:K91" si="36">(D86/E86*F86)+(G86/H86*J86)</f>
        <v>0.0586721218782879</v>
      </c>
      <c r="L86" s="32">
        <f t="shared" ref="L86:L91" si="37">B86+K86</f>
        <v>0.099814979021145</v>
      </c>
      <c r="M86" s="39" t="s">
        <v>65</v>
      </c>
      <c r="N86" s="36" t="s">
        <v>65</v>
      </c>
      <c r="O86" s="40" t="s">
        <v>65</v>
      </c>
      <c r="P86" s="41">
        <f>L86</f>
        <v>0.099814979021145</v>
      </c>
    </row>
    <row r="87" ht="20.25" spans="1:16">
      <c r="A87" s="18">
        <v>8</v>
      </c>
      <c r="B87" s="19">
        <f t="shared" si="31"/>
        <v>0.0411428571428571</v>
      </c>
      <c r="C87" s="20">
        <f t="shared" si="32"/>
        <v>0.432</v>
      </c>
      <c r="D87" s="20">
        <f t="shared" si="33"/>
        <v>0.3024</v>
      </c>
      <c r="E87" s="21">
        <v>540.930157000576</v>
      </c>
      <c r="F87" s="22">
        <v>61.469387755102</v>
      </c>
      <c r="G87" s="20">
        <f t="shared" si="34"/>
        <v>0.1296</v>
      </c>
      <c r="H87" s="20">
        <v>7</v>
      </c>
      <c r="I87" s="24">
        <v>78.4576271186441</v>
      </c>
      <c r="J87" s="43">
        <f t="shared" si="35"/>
        <v>0.783472429801473</v>
      </c>
      <c r="K87" s="44">
        <f t="shared" si="36"/>
        <v>0.0488690976985241</v>
      </c>
      <c r="L87" s="32">
        <f t="shared" si="37"/>
        <v>0.0900119548413812</v>
      </c>
      <c r="M87" s="39" t="s">
        <v>66</v>
      </c>
      <c r="N87" s="36" t="s">
        <v>66</v>
      </c>
      <c r="O87" s="40" t="s">
        <v>66</v>
      </c>
      <c r="P87" s="41">
        <f>L87+L88</f>
        <v>0.181562158809268</v>
      </c>
    </row>
    <row r="88" ht="21" spans="1:16">
      <c r="A88" s="18">
        <v>9</v>
      </c>
      <c r="B88" s="19">
        <f t="shared" si="31"/>
        <v>0.0411428571428571</v>
      </c>
      <c r="C88" s="20">
        <f t="shared" si="32"/>
        <v>0.432</v>
      </c>
      <c r="D88" s="20">
        <f t="shared" si="33"/>
        <v>0.3024</v>
      </c>
      <c r="E88" s="21">
        <v>540.930157000576</v>
      </c>
      <c r="F88" s="22">
        <v>63.4042553191489</v>
      </c>
      <c r="G88" s="20">
        <f t="shared" si="34"/>
        <v>0.1296</v>
      </c>
      <c r="H88" s="20">
        <v>7</v>
      </c>
      <c r="I88" s="24">
        <v>78.4576271186441</v>
      </c>
      <c r="J88" s="43">
        <f t="shared" si="35"/>
        <v>0.808133735975326</v>
      </c>
      <c r="K88" s="44">
        <f t="shared" si="36"/>
        <v>0.0504073468250296</v>
      </c>
      <c r="L88" s="32">
        <f t="shared" si="37"/>
        <v>0.0915502039678867</v>
      </c>
      <c r="M88" s="39" t="s">
        <v>66</v>
      </c>
      <c r="N88" s="46" t="s">
        <v>66</v>
      </c>
      <c r="O88" s="40" t="s">
        <v>67</v>
      </c>
      <c r="P88" s="41">
        <f>L89</f>
        <v>0.112979230736742</v>
      </c>
    </row>
    <row r="89" ht="20.25" spans="1:16">
      <c r="A89" s="23">
        <v>10</v>
      </c>
      <c r="B89" s="19">
        <f t="shared" si="31"/>
        <v>0.0411428571428571</v>
      </c>
      <c r="C89" s="20">
        <f t="shared" si="32"/>
        <v>0.432</v>
      </c>
      <c r="D89" s="20">
        <f t="shared" si="33"/>
        <v>0.3024</v>
      </c>
      <c r="E89" s="21">
        <v>540.930157000576</v>
      </c>
      <c r="F89" s="22">
        <v>90.3584905660377</v>
      </c>
      <c r="G89" s="20">
        <f t="shared" si="34"/>
        <v>0.1296</v>
      </c>
      <c r="H89" s="20">
        <v>7</v>
      </c>
      <c r="I89" s="24">
        <v>78.4576271186441</v>
      </c>
      <c r="J89" s="43">
        <f t="shared" si="35"/>
        <v>1.15168523296527</v>
      </c>
      <c r="K89" s="44">
        <f t="shared" si="36"/>
        <v>0.0718363735938847</v>
      </c>
      <c r="L89" s="32">
        <f t="shared" si="37"/>
        <v>0.112979230736742</v>
      </c>
      <c r="M89" s="39" t="s">
        <v>67</v>
      </c>
      <c r="N89" s="36" t="s">
        <v>67</v>
      </c>
      <c r="O89" s="40" t="s">
        <v>68</v>
      </c>
      <c r="P89" s="41">
        <f>L90+L91</f>
        <v>0.238273696954916</v>
      </c>
    </row>
    <row r="90" ht="20.25" spans="1:16">
      <c r="A90" s="18">
        <v>11</v>
      </c>
      <c r="B90" s="19">
        <f t="shared" si="31"/>
        <v>0.0411428571428571</v>
      </c>
      <c r="C90" s="20">
        <f t="shared" si="32"/>
        <v>0.432</v>
      </c>
      <c r="D90" s="20">
        <f t="shared" si="33"/>
        <v>0.3024</v>
      </c>
      <c r="E90" s="21">
        <v>540.930157000576</v>
      </c>
      <c r="F90" s="22">
        <v>98</v>
      </c>
      <c r="G90" s="20">
        <f t="shared" si="34"/>
        <v>0.1296</v>
      </c>
      <c r="H90" s="20">
        <v>7</v>
      </c>
      <c r="I90" s="24">
        <v>78.4576271186441</v>
      </c>
      <c r="J90" s="43">
        <f t="shared" si="35"/>
        <v>1.24908187513502</v>
      </c>
      <c r="K90" s="44">
        <f t="shared" si="36"/>
        <v>0.0779114897570761</v>
      </c>
      <c r="L90" s="32">
        <f t="shared" si="37"/>
        <v>0.119054346899933</v>
      </c>
      <c r="M90" s="39" t="s">
        <v>68</v>
      </c>
      <c r="N90" s="36" t="s">
        <v>68</v>
      </c>
      <c r="O90" s="49"/>
      <c r="P90" s="50">
        <f>SUM(P85:P89)</f>
        <v>0.718047697820856</v>
      </c>
    </row>
    <row r="91" ht="20.25" spans="1:14">
      <c r="A91" s="18">
        <v>12</v>
      </c>
      <c r="B91" s="19">
        <f t="shared" si="31"/>
        <v>0.0411428571428571</v>
      </c>
      <c r="C91" s="20">
        <f t="shared" si="32"/>
        <v>0.432</v>
      </c>
      <c r="D91" s="20">
        <f t="shared" si="33"/>
        <v>0.3024</v>
      </c>
      <c r="E91" s="21">
        <v>540.930157000576</v>
      </c>
      <c r="F91" s="22">
        <v>98.2075471698113</v>
      </c>
      <c r="G91" s="20">
        <f t="shared" si="34"/>
        <v>0.1296</v>
      </c>
      <c r="H91" s="20">
        <v>7</v>
      </c>
      <c r="I91" s="24">
        <v>78.4576271186441</v>
      </c>
      <c r="J91" s="43">
        <f t="shared" si="35"/>
        <v>1.25172721603346</v>
      </c>
      <c r="K91" s="44">
        <f t="shared" si="36"/>
        <v>0.0780764929121257</v>
      </c>
      <c r="L91" s="32">
        <f t="shared" si="37"/>
        <v>0.119219350054983</v>
      </c>
      <c r="M91" s="39" t="s">
        <v>68</v>
      </c>
      <c r="N91" s="36" t="s">
        <v>68</v>
      </c>
    </row>
    <row r="96" spans="1:14">
      <c r="A96" s="12" t="s">
        <v>69</v>
      </c>
      <c r="B96" s="13"/>
      <c r="C96" s="14"/>
      <c r="D96" s="14"/>
      <c r="E96" s="14"/>
      <c r="F96" s="14"/>
      <c r="G96" s="14"/>
      <c r="H96" s="14"/>
      <c r="I96" s="14"/>
      <c r="J96" s="14"/>
      <c r="K96" s="25"/>
      <c r="L96" s="26"/>
      <c r="M96" s="14"/>
      <c r="N96" s="27"/>
    </row>
    <row r="97" ht="14.25" spans="1:14">
      <c r="A97" s="15" t="s">
        <v>20</v>
      </c>
      <c r="B97" s="16" t="s">
        <v>21</v>
      </c>
      <c r="C97" s="15" t="s">
        <v>22</v>
      </c>
      <c r="D97" s="15" t="s">
        <v>23</v>
      </c>
      <c r="E97" s="15" t="s">
        <v>24</v>
      </c>
      <c r="F97" s="17" t="s">
        <v>25</v>
      </c>
      <c r="G97" s="15" t="s">
        <v>26</v>
      </c>
      <c r="H97" s="15" t="s">
        <v>27</v>
      </c>
      <c r="I97" s="17" t="s">
        <v>28</v>
      </c>
      <c r="J97" s="15" t="s">
        <v>29</v>
      </c>
      <c r="K97" s="28" t="s">
        <v>30</v>
      </c>
      <c r="L97" s="29" t="s">
        <v>31</v>
      </c>
      <c r="M97" s="30" t="s">
        <v>32</v>
      </c>
      <c r="N97" s="30" t="s">
        <v>33</v>
      </c>
    </row>
    <row r="98" ht="20.25" spans="1:16">
      <c r="A98" s="18">
        <v>6</v>
      </c>
      <c r="B98" s="19">
        <f>(0.432*0.4)/7</f>
        <v>0.0246857142857143</v>
      </c>
      <c r="C98" s="20">
        <f>0.432*0.6</f>
        <v>0.2592</v>
      </c>
      <c r="D98" s="20">
        <f t="shared" ref="D98:D104" si="38">C98*0.7</f>
        <v>0.18144</v>
      </c>
      <c r="E98" s="21">
        <v>290.433691431392</v>
      </c>
      <c r="F98" s="22">
        <v>30.9761904761905</v>
      </c>
      <c r="G98" s="20">
        <f t="shared" ref="G98:G104" si="39">C98*0.3</f>
        <v>0.07776</v>
      </c>
      <c r="H98" s="20">
        <v>7</v>
      </c>
      <c r="I98" s="24">
        <v>42.0395480225989</v>
      </c>
      <c r="J98" s="43">
        <f t="shared" ref="J98:J104" si="40">F98/I98</f>
        <v>0.73683452684931</v>
      </c>
      <c r="K98" s="44">
        <f>(D98/E98*F98)+(G98/H98*J98)</f>
        <v>0.0275366528745566</v>
      </c>
      <c r="L98" s="32">
        <f>B98+K98</f>
        <v>0.0522223671602709</v>
      </c>
      <c r="M98" s="39" t="s">
        <v>70</v>
      </c>
      <c r="N98" s="36" t="s">
        <v>70</v>
      </c>
      <c r="O98" s="40" t="s">
        <v>70</v>
      </c>
      <c r="P98" s="41">
        <f>L98+L101</f>
        <v>0.106754504098186</v>
      </c>
    </row>
    <row r="99" ht="20.25" spans="1:16">
      <c r="A99" s="23">
        <v>7</v>
      </c>
      <c r="B99" s="19">
        <f t="shared" ref="B99:B104" si="41">(0.432*0.4)/7</f>
        <v>0.0246857142857143</v>
      </c>
      <c r="C99" s="20">
        <f t="shared" ref="C99:C104" si="42">0.432*0.6</f>
        <v>0.2592</v>
      </c>
      <c r="D99" s="20">
        <f t="shared" si="38"/>
        <v>0.18144</v>
      </c>
      <c r="E99" s="21">
        <v>290.433691431392</v>
      </c>
      <c r="F99" s="22">
        <v>32.1454545454545</v>
      </c>
      <c r="G99" s="20">
        <f t="shared" si="39"/>
        <v>0.07776</v>
      </c>
      <c r="H99" s="20">
        <v>7</v>
      </c>
      <c r="I99" s="24">
        <v>42.0395480225989</v>
      </c>
      <c r="J99" s="43">
        <f t="shared" si="40"/>
        <v>0.764647957874673</v>
      </c>
      <c r="K99" s="44">
        <f t="shared" ref="K99:K104" si="43">(D99/E99*F99)+(G99/H99*J99)</f>
        <v>0.0285760840731336</v>
      </c>
      <c r="L99" s="32">
        <f t="shared" ref="L99:L104" si="44">B99+K99</f>
        <v>0.0532617983588479</v>
      </c>
      <c r="M99" s="39" t="s">
        <v>71</v>
      </c>
      <c r="N99" s="36" t="s">
        <v>71</v>
      </c>
      <c r="O99" s="40" t="s">
        <v>71</v>
      </c>
      <c r="P99" s="41">
        <f>L99+L100+L104</f>
        <v>0.178743015420318</v>
      </c>
    </row>
    <row r="100" ht="20.25" spans="1:16">
      <c r="A100" s="18">
        <v>8</v>
      </c>
      <c r="B100" s="19">
        <f t="shared" si="41"/>
        <v>0.0246857142857143</v>
      </c>
      <c r="C100" s="20">
        <f t="shared" si="42"/>
        <v>0.2592</v>
      </c>
      <c r="D100" s="20">
        <f t="shared" si="38"/>
        <v>0.18144</v>
      </c>
      <c r="E100" s="21">
        <v>290.433691431392</v>
      </c>
      <c r="F100" s="22">
        <v>34.9183673469388</v>
      </c>
      <c r="G100" s="20">
        <f t="shared" si="39"/>
        <v>0.07776</v>
      </c>
      <c r="H100" s="20">
        <v>7</v>
      </c>
      <c r="I100" s="24">
        <v>42.0395480225989</v>
      </c>
      <c r="J100" s="43">
        <f t="shared" si="40"/>
        <v>0.830607582369058</v>
      </c>
      <c r="K100" s="44">
        <f t="shared" si="43"/>
        <v>0.0310410978818709</v>
      </c>
      <c r="L100" s="32">
        <f t="shared" si="44"/>
        <v>0.0557268121675852</v>
      </c>
      <c r="M100" s="39" t="s">
        <v>71</v>
      </c>
      <c r="N100" s="36" t="s">
        <v>71</v>
      </c>
      <c r="O100" s="40" t="s">
        <v>72</v>
      </c>
      <c r="P100" s="41">
        <f>L102+L103</f>
        <v>0.14548696414709</v>
      </c>
    </row>
    <row r="101" ht="21" spans="1:16">
      <c r="A101" s="18">
        <v>9</v>
      </c>
      <c r="B101" s="19">
        <f t="shared" si="41"/>
        <v>0.0246857142857143</v>
      </c>
      <c r="C101" s="20">
        <f t="shared" si="42"/>
        <v>0.2592</v>
      </c>
      <c r="D101" s="20">
        <f t="shared" si="38"/>
        <v>0.18144</v>
      </c>
      <c r="E101" s="21">
        <v>290.433691431392</v>
      </c>
      <c r="F101" s="22">
        <v>33.5744680851064</v>
      </c>
      <c r="G101" s="20">
        <f t="shared" si="39"/>
        <v>0.07776</v>
      </c>
      <c r="H101" s="20">
        <v>7</v>
      </c>
      <c r="I101" s="24">
        <v>42.0395480225989</v>
      </c>
      <c r="J101" s="43">
        <f t="shared" si="40"/>
        <v>0.798640082121197</v>
      </c>
      <c r="K101" s="44">
        <f t="shared" si="43"/>
        <v>0.0298464226522007</v>
      </c>
      <c r="L101" s="32">
        <f t="shared" si="44"/>
        <v>0.054532136937915</v>
      </c>
      <c r="M101" s="39" t="s">
        <v>70</v>
      </c>
      <c r="N101" s="46" t="s">
        <v>70</v>
      </c>
      <c r="O101" s="42"/>
      <c r="P101" s="41">
        <f>SUM(P98:P100)</f>
        <v>0.430984483665594</v>
      </c>
    </row>
    <row r="102" ht="20.25" spans="1:14">
      <c r="A102" s="23">
        <v>10</v>
      </c>
      <c r="B102" s="19">
        <f t="shared" si="41"/>
        <v>0.0246857142857143</v>
      </c>
      <c r="C102" s="20">
        <f t="shared" si="42"/>
        <v>0.2592</v>
      </c>
      <c r="D102" s="20">
        <f t="shared" si="38"/>
        <v>0.18144</v>
      </c>
      <c r="E102" s="21">
        <v>290.433691431392</v>
      </c>
      <c r="F102" s="22">
        <v>54.8301886792453</v>
      </c>
      <c r="G102" s="20">
        <f t="shared" si="39"/>
        <v>0.07776</v>
      </c>
      <c r="H102" s="20">
        <v>7</v>
      </c>
      <c r="I102" s="24">
        <v>42.0395480225989</v>
      </c>
      <c r="J102" s="43">
        <f t="shared" si="40"/>
        <v>1.30425257307169</v>
      </c>
      <c r="K102" s="44">
        <f t="shared" si="43"/>
        <v>0.0487419482349628</v>
      </c>
      <c r="L102" s="32">
        <f t="shared" si="44"/>
        <v>0.0734276625206771</v>
      </c>
      <c r="M102" s="39" t="s">
        <v>72</v>
      </c>
      <c r="N102" s="36" t="s">
        <v>72</v>
      </c>
    </row>
    <row r="103" ht="20.25" spans="1:14">
      <c r="A103" s="18">
        <v>11</v>
      </c>
      <c r="B103" s="19">
        <f t="shared" si="41"/>
        <v>0.0246857142857143</v>
      </c>
      <c r="C103" s="20">
        <f t="shared" si="42"/>
        <v>0.2592</v>
      </c>
      <c r="D103" s="20">
        <f t="shared" si="38"/>
        <v>0.18144</v>
      </c>
      <c r="E103" s="21">
        <v>290.433691431392</v>
      </c>
      <c r="F103" s="22">
        <v>53.2909090909091</v>
      </c>
      <c r="G103" s="20">
        <f t="shared" si="39"/>
        <v>0.07776</v>
      </c>
      <c r="H103" s="20">
        <v>7</v>
      </c>
      <c r="I103" s="24">
        <v>42.0395480225989</v>
      </c>
      <c r="J103" s="43">
        <f t="shared" si="40"/>
        <v>1.26763753649925</v>
      </c>
      <c r="K103" s="44">
        <f t="shared" si="43"/>
        <v>0.0473735873406983</v>
      </c>
      <c r="L103" s="32">
        <f t="shared" si="44"/>
        <v>0.0720593016264126</v>
      </c>
      <c r="M103" s="39" t="s">
        <v>72</v>
      </c>
      <c r="N103" s="36" t="s">
        <v>72</v>
      </c>
    </row>
    <row r="104" ht="20.25" spans="1:14">
      <c r="A104" s="18">
        <v>12</v>
      </c>
      <c r="B104" s="19">
        <f t="shared" si="41"/>
        <v>0.0246857142857143</v>
      </c>
      <c r="C104" s="20">
        <f t="shared" si="42"/>
        <v>0.2592</v>
      </c>
      <c r="D104" s="20">
        <f t="shared" si="38"/>
        <v>0.18144</v>
      </c>
      <c r="E104" s="21">
        <v>290.433691431392</v>
      </c>
      <c r="F104" s="22">
        <v>50.6981132075472</v>
      </c>
      <c r="G104" s="20">
        <f t="shared" si="39"/>
        <v>0.07776</v>
      </c>
      <c r="H104" s="20">
        <v>7</v>
      </c>
      <c r="I104" s="24">
        <v>42.0395480225989</v>
      </c>
      <c r="J104" s="43">
        <f t="shared" si="40"/>
        <v>1.20596237572045</v>
      </c>
      <c r="K104" s="44">
        <f t="shared" si="43"/>
        <v>0.045068690608171</v>
      </c>
      <c r="L104" s="32">
        <f t="shared" si="44"/>
        <v>0.0697544048938853</v>
      </c>
      <c r="M104" s="39" t="s">
        <v>71</v>
      </c>
      <c r="N104" s="36" t="s">
        <v>71</v>
      </c>
    </row>
    <row r="108" spans="4:5">
      <c r="D108" s="20"/>
      <c r="E108" s="20" t="s">
        <v>31</v>
      </c>
    </row>
    <row r="109" spans="4:5">
      <c r="D109" s="20" t="s">
        <v>73</v>
      </c>
      <c r="E109" s="20">
        <v>1.19957995407817</v>
      </c>
    </row>
    <row r="110" spans="4:5">
      <c r="D110" s="20" t="s">
        <v>74</v>
      </c>
      <c r="E110" s="20">
        <v>1.19980399518852</v>
      </c>
    </row>
    <row r="111" spans="4:5">
      <c r="D111" s="20" t="s">
        <v>75</v>
      </c>
      <c r="E111" s="20">
        <v>1.19927862077369</v>
      </c>
    </row>
    <row r="112" spans="4:5">
      <c r="D112" s="20" t="s">
        <v>76</v>
      </c>
      <c r="E112" s="20">
        <v>0.721977187681746</v>
      </c>
    </row>
    <row r="113" spans="4:5">
      <c r="D113" s="20" t="s">
        <v>77</v>
      </c>
      <c r="E113" s="20">
        <v>0.719860520856754</v>
      </c>
    </row>
    <row r="114" spans="4:5">
      <c r="D114" s="20" t="s">
        <v>78</v>
      </c>
      <c r="E114" s="20">
        <v>0.719932949765627</v>
      </c>
    </row>
    <row r="115" spans="4:5">
      <c r="D115" s="20" t="s">
        <v>79</v>
      </c>
      <c r="E115" s="20">
        <v>0.718688828530794</v>
      </c>
    </row>
    <row r="116" spans="4:5">
      <c r="D116" s="20" t="s">
        <v>80</v>
      </c>
      <c r="E116" s="20">
        <v>0.718047697820856</v>
      </c>
    </row>
    <row r="117" spans="4:5">
      <c r="D117" s="20" t="s">
        <v>81</v>
      </c>
      <c r="E117" s="20">
        <v>0.430984483665594</v>
      </c>
    </row>
    <row r="118" spans="4:5">
      <c r="D118" s="20"/>
      <c r="E118" s="20">
        <f>SUM(E109:E117)</f>
        <v>7.62815423836175</v>
      </c>
    </row>
  </sheetData>
  <sheetProtection password="C71F" sheet="1" objects="1"/>
  <mergeCells count="9">
    <mergeCell ref="A1:N1"/>
    <mergeCell ref="A12:N12"/>
    <mergeCell ref="A23:N23"/>
    <mergeCell ref="A33:N33"/>
    <mergeCell ref="A43:N43"/>
    <mergeCell ref="A59:N59"/>
    <mergeCell ref="A71:N71"/>
    <mergeCell ref="A83:N83"/>
    <mergeCell ref="A96:N96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G22" sqref="G22"/>
    </sheetView>
  </sheetViews>
  <sheetFormatPr defaultColWidth="9" defaultRowHeight="14.25" outlineLevelCol="6"/>
  <cols>
    <col min="1" max="1" width="20.75" style="1" customWidth="1"/>
    <col min="2" max="2" width="13.875" style="1" customWidth="1"/>
    <col min="3" max="3" width="33.125" style="2" customWidth="1"/>
    <col min="4" max="16384" width="9" style="1"/>
  </cols>
  <sheetData>
    <row r="1" spans="1:3">
      <c r="A1" s="3" t="s">
        <v>82</v>
      </c>
      <c r="B1" s="3" t="s">
        <v>83</v>
      </c>
      <c r="C1" s="4" t="s">
        <v>84</v>
      </c>
    </row>
    <row r="2" spans="1:3">
      <c r="A2" s="3" t="s">
        <v>85</v>
      </c>
      <c r="B2" s="3" t="s">
        <v>38</v>
      </c>
      <c r="C2" s="5">
        <v>4812</v>
      </c>
    </row>
    <row r="3" spans="1:3">
      <c r="A3" s="3"/>
      <c r="B3" s="3" t="s">
        <v>39</v>
      </c>
      <c r="C3" s="5">
        <v>3437.05038915115</v>
      </c>
    </row>
    <row r="4" spans="1:3">
      <c r="A4" s="3"/>
      <c r="B4" s="3" t="s">
        <v>40</v>
      </c>
      <c r="C4" s="5">
        <v>4746.37852926872</v>
      </c>
    </row>
    <row r="5" spans="1:3">
      <c r="A5" s="3"/>
      <c r="B5" s="3" t="s">
        <v>55</v>
      </c>
      <c r="C5" s="5">
        <v>1014.12537635423</v>
      </c>
    </row>
    <row r="6" spans="1:3">
      <c r="A6" s="3"/>
      <c r="B6" s="3" t="s">
        <v>57</v>
      </c>
      <c r="C6" s="5">
        <v>2073</v>
      </c>
    </row>
    <row r="7" spans="1:3">
      <c r="A7" s="3"/>
      <c r="B7" s="3" t="s">
        <v>56</v>
      </c>
      <c r="C7" s="5">
        <v>2053</v>
      </c>
    </row>
    <row r="8" spans="1:3">
      <c r="A8" s="3"/>
      <c r="B8" s="3" t="s">
        <v>58</v>
      </c>
      <c r="C8" s="5">
        <v>1073</v>
      </c>
    </row>
    <row r="9" spans="1:3">
      <c r="A9" s="3" t="s">
        <v>86</v>
      </c>
      <c r="B9" s="3" t="s">
        <v>42</v>
      </c>
      <c r="C9" s="5">
        <v>4940</v>
      </c>
    </row>
    <row r="10" spans="1:3">
      <c r="A10" s="3"/>
      <c r="B10" s="3" t="s">
        <v>43</v>
      </c>
      <c r="C10" s="5">
        <v>3389</v>
      </c>
    </row>
    <row r="11" spans="1:5">
      <c r="A11" s="3"/>
      <c r="B11" s="3" t="s">
        <v>44</v>
      </c>
      <c r="C11" s="5">
        <v>4592</v>
      </c>
      <c r="E11" s="6"/>
    </row>
    <row r="12" spans="1:3">
      <c r="A12" s="3"/>
      <c r="B12" s="3" t="s">
        <v>60</v>
      </c>
      <c r="C12" s="5">
        <v>2080</v>
      </c>
    </row>
    <row r="13" spans="1:3">
      <c r="A13" s="3"/>
      <c r="B13" s="3" t="s">
        <v>61</v>
      </c>
      <c r="C13" s="5">
        <v>2140</v>
      </c>
    </row>
    <row r="14" spans="1:3">
      <c r="A14" s="3"/>
      <c r="B14" s="3" t="s">
        <v>62</v>
      </c>
      <c r="C14" s="5">
        <v>2057</v>
      </c>
    </row>
    <row r="15" spans="1:3">
      <c r="A15" s="3" t="s">
        <v>87</v>
      </c>
      <c r="B15" s="3" t="s">
        <v>64</v>
      </c>
      <c r="C15" s="5">
        <v>856</v>
      </c>
    </row>
    <row r="16" spans="1:3">
      <c r="A16" s="3"/>
      <c r="B16" s="3" t="s">
        <v>65</v>
      </c>
      <c r="C16" s="5">
        <v>1000</v>
      </c>
    </row>
    <row r="17" spans="1:7">
      <c r="A17" s="3"/>
      <c r="B17" s="3" t="s">
        <v>66</v>
      </c>
      <c r="C17" s="5">
        <v>1817</v>
      </c>
      <c r="G17" s="7"/>
    </row>
    <row r="18" spans="1:3">
      <c r="A18" s="3"/>
      <c r="B18" s="3" t="s">
        <v>67</v>
      </c>
      <c r="C18" s="5">
        <v>1133</v>
      </c>
    </row>
    <row r="19" spans="1:3">
      <c r="A19" s="3"/>
      <c r="B19" s="3" t="s">
        <v>68</v>
      </c>
      <c r="C19" s="5">
        <v>2384</v>
      </c>
    </row>
    <row r="20" spans="1:3">
      <c r="A20" s="3" t="s">
        <v>73</v>
      </c>
      <c r="B20" s="3" t="s">
        <v>34</v>
      </c>
      <c r="C20" s="5">
        <v>4876</v>
      </c>
    </row>
    <row r="21" spans="1:3">
      <c r="A21" s="3"/>
      <c r="B21" s="3" t="s">
        <v>35</v>
      </c>
      <c r="C21" s="5">
        <v>7122.91260460699</v>
      </c>
    </row>
    <row r="22" spans="1:3">
      <c r="A22" s="3" t="s">
        <v>76</v>
      </c>
      <c r="B22" s="3" t="s">
        <v>46</v>
      </c>
      <c r="C22" s="5">
        <v>4319.77187681746</v>
      </c>
    </row>
    <row r="23" spans="1:3">
      <c r="A23" s="3"/>
      <c r="B23" s="3" t="s">
        <v>47</v>
      </c>
      <c r="C23" s="5">
        <v>2175</v>
      </c>
    </row>
    <row r="24" spans="1:3">
      <c r="A24" s="3"/>
      <c r="B24" s="3" t="s">
        <v>49</v>
      </c>
      <c r="C24" s="5">
        <v>705</v>
      </c>
    </row>
    <row r="25" spans="1:3">
      <c r="A25" s="3" t="s">
        <v>77</v>
      </c>
      <c r="B25" s="3" t="s">
        <v>52</v>
      </c>
      <c r="C25" s="5">
        <v>2934</v>
      </c>
    </row>
    <row r="26" spans="1:3">
      <c r="A26" s="3"/>
      <c r="B26" s="3" t="s">
        <v>53</v>
      </c>
      <c r="C26" s="5">
        <v>4265.75252784745</v>
      </c>
    </row>
    <row r="27" spans="1:3">
      <c r="A27" s="3" t="s">
        <v>81</v>
      </c>
      <c r="B27" s="3" t="s">
        <v>70</v>
      </c>
      <c r="C27" s="5">
        <v>1073</v>
      </c>
    </row>
    <row r="28" spans="1:3">
      <c r="A28" s="3"/>
      <c r="B28" s="3" t="s">
        <v>71</v>
      </c>
      <c r="C28" s="5">
        <v>1792</v>
      </c>
    </row>
    <row r="29" spans="1:3">
      <c r="A29" s="3"/>
      <c r="B29" s="3" t="s">
        <v>72</v>
      </c>
      <c r="C29" s="5">
        <v>1460</v>
      </c>
    </row>
    <row r="30" spans="1:3">
      <c r="A30" s="8"/>
      <c r="B30" s="8"/>
      <c r="C30" s="5">
        <f>SUM(C2:C29)</f>
        <v>76319.991304046</v>
      </c>
    </row>
    <row r="32" spans="3:3">
      <c r="C32" s="2">
        <v>76320</v>
      </c>
    </row>
  </sheetData>
  <sheetProtection password="C71F" sheet="1" objects="1"/>
  <mergeCells count="7">
    <mergeCell ref="A2:A8"/>
    <mergeCell ref="A9:A14"/>
    <mergeCell ref="A15:A19"/>
    <mergeCell ref="A20:A21"/>
    <mergeCell ref="A22:A24"/>
    <mergeCell ref="A25:A26"/>
    <mergeCell ref="A27:A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奖金总数</vt:lpstr>
      <vt:lpstr>高三教学质量奖计算表</vt:lpstr>
      <vt:lpstr>教学质量公示表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云中木</dc:creator>
  <cp:lastModifiedBy>云中木</cp:lastModifiedBy>
  <dcterms:created xsi:type="dcterms:W3CDTF">2023-05-12T11:15:00Z</dcterms:created>
  <dcterms:modified xsi:type="dcterms:W3CDTF">2024-03-19T04:23:02Z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5B28EBD772084019AD8D773F2B5BCF4B_13</vt:lpwstr>
  </property>
</Properties>
</file>