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hidePivotFieldList="1"/>
  <bookViews>
    <workbookView windowWidth="28800" windowHeight="12255" tabRatio="777"/>
  </bookViews>
  <sheets>
    <sheet name="汇总" sheetId="5" r:id="rId1"/>
    <sheet name="高一质量奖" sheetId="27" r:id="rId2"/>
    <sheet name="高二质量奖" sheetId="28" r:id="rId3"/>
    <sheet name="高三质量奖" sheetId="29" r:id="rId4"/>
    <sheet name="gk_质量奖分配" sheetId="1" r:id="rId5"/>
    <sheet name="gk_分数线" sheetId="19" r:id="rId6"/>
    <sheet name="1.gk_工作量" sheetId="2" r:id="rId7"/>
    <sheet name="2.gk_过程评价" sheetId="14" r:id="rId8"/>
    <sheet name="3.gk_上线质量" sheetId="26" r:id="rId9"/>
    <sheet name="4.gk_艺体质量" sheetId="16" r:id="rId10"/>
    <sheet name="5.gk_超额目标" sheetId="31" r:id="rId11"/>
    <sheet name="6.gk_年级管理" sheetId="32" r:id="rId12"/>
    <sheet name="Sheet1" sheetId="33" r:id="rId13"/>
  </sheets>
  <definedNames>
    <definedName name="_xlnm.Print_Titles" localSheetId="6">'1.gk_工作量'!$1:$3</definedName>
    <definedName name="_xlnm.Print_Titles" localSheetId="7">'2.gk_过程评价'!$1:$1</definedName>
    <definedName name="_xlnm.Print_Titles" localSheetId="8">'3.gk_上线质量'!$1:$1</definedName>
    <definedName name="_xlnm.Print_Titles" localSheetId="9">'4.gk_艺体质量'!$1:$3</definedName>
    <definedName name="_xlnm.Print_Titles" localSheetId="0">汇总!$5:$7</definedName>
    <definedName name="班主任">#REF!,#REF!,#REF!,#REF!,#REF!,#REF!</definedName>
    <definedName name="单双上线">#REF!</definedName>
    <definedName name="高2016级质量奖">#REF!</definedName>
    <definedName name="高2017级质量奖">#REF!</definedName>
    <definedName name="高2018级质量奖">#REF!</definedName>
    <definedName name="过程评价奖">'2.gk_过程评价'!$A$1:$C$53</definedName>
    <definedName name="基本奖">'1.gk_工作量'!$B$4:$M$63</definedName>
    <definedName name="文化贡献奖">#REF!</definedName>
    <definedName name="学生教师总表">#REF!</definedName>
    <definedName name="总分上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<sst xmlns="http://schemas.openxmlformats.org/spreadsheetml/2006/main" count="719" uniqueCount="230">
  <si>
    <t>校长审签：</t>
  </si>
  <si>
    <t>分导审签：</t>
  </si>
  <si>
    <t>经办人：</t>
  </si>
  <si>
    <t>木里中学（高中部）2023-2024学年度教学质量奖公示</t>
  </si>
  <si>
    <t>序号</t>
  </si>
  <si>
    <t>姓名</t>
  </si>
  <si>
    <t>各年级学科质量奖和学科质量进步奖</t>
  </si>
  <si>
    <t>高考质量奖</t>
  </si>
  <si>
    <t>合计/元</t>
  </si>
  <si>
    <t>实发/元</t>
  </si>
  <si>
    <t>备注</t>
  </si>
  <si>
    <t>高一</t>
  </si>
  <si>
    <t>高二</t>
  </si>
  <si>
    <t>高三</t>
  </si>
  <si>
    <t>小计1/元</t>
  </si>
  <si>
    <t>工作量
(30%)</t>
  </si>
  <si>
    <t>文化质量奖(70%)</t>
  </si>
  <si>
    <t>艺体质量奖(70%)</t>
  </si>
  <si>
    <t>超额目标奖</t>
  </si>
  <si>
    <t>年级管理奖</t>
  </si>
  <si>
    <t>小计2/元</t>
  </si>
  <si>
    <t>过程评价奖</t>
  </si>
  <si>
    <r>
      <rPr>
        <sz val="10"/>
        <color theme="1"/>
        <rFont val="等线"/>
        <charset val="134"/>
      </rPr>
      <t>上线质量奖</t>
    </r>
    <r>
      <rPr>
        <sz val="8"/>
        <color theme="1"/>
        <rFont val="等线"/>
        <charset val="134"/>
      </rPr>
      <t>(总分上线)</t>
    </r>
  </si>
  <si>
    <t>曹霞</t>
  </si>
  <si>
    <t>攀枝花支教</t>
  </si>
  <si>
    <t>曹云萍</t>
  </si>
  <si>
    <t>车梦德</t>
  </si>
  <si>
    <t>陈光汇</t>
  </si>
  <si>
    <t>陈国萍</t>
  </si>
  <si>
    <t>陈虎林</t>
  </si>
  <si>
    <t>陈强</t>
  </si>
  <si>
    <t>辞职发0.3</t>
  </si>
  <si>
    <t>次儿祝玛</t>
  </si>
  <si>
    <t>次珍扎保</t>
  </si>
  <si>
    <t>邓琪</t>
  </si>
  <si>
    <t>邓倩</t>
  </si>
  <si>
    <t>邓彤</t>
  </si>
  <si>
    <t>东梅</t>
  </si>
  <si>
    <t>杜东洋</t>
  </si>
  <si>
    <t>棠湖中学支教</t>
  </si>
  <si>
    <t>杜基次尔</t>
  </si>
  <si>
    <t>方帮林</t>
  </si>
  <si>
    <t>高贵勇</t>
  </si>
  <si>
    <t>高琴</t>
  </si>
  <si>
    <t>格绒燚西</t>
  </si>
  <si>
    <t>龚霞</t>
  </si>
  <si>
    <t>郭禧唐</t>
  </si>
  <si>
    <t>何传英</t>
  </si>
  <si>
    <t>何东霖</t>
  </si>
  <si>
    <t>胡东缘</t>
  </si>
  <si>
    <t>胡付松</t>
  </si>
  <si>
    <t>胡慧芳</t>
  </si>
  <si>
    <t>胡伟杰</t>
  </si>
  <si>
    <t>黄健均</t>
  </si>
  <si>
    <t>纪春权</t>
  </si>
  <si>
    <t>甲阿祝玛</t>
  </si>
  <si>
    <t>降初里</t>
  </si>
  <si>
    <t>解超燕</t>
  </si>
  <si>
    <t>金贵</t>
  </si>
  <si>
    <t>康小平</t>
  </si>
  <si>
    <t>拉初</t>
  </si>
  <si>
    <t>喇菊</t>
  </si>
  <si>
    <t>喇燕</t>
  </si>
  <si>
    <t>兰举银</t>
  </si>
  <si>
    <t>冷开艳</t>
  </si>
  <si>
    <t>李华</t>
  </si>
  <si>
    <t>巴中支教</t>
  </si>
  <si>
    <t>李荣鑫</t>
  </si>
  <si>
    <t>李树海</t>
  </si>
  <si>
    <t xml:space="preserve">李希 </t>
  </si>
  <si>
    <t>李永会</t>
  </si>
  <si>
    <t>李正琪</t>
  </si>
  <si>
    <t>李志友</t>
  </si>
  <si>
    <t>吕开绒</t>
  </si>
  <si>
    <t>立日木里</t>
  </si>
  <si>
    <t>廖云虹</t>
  </si>
  <si>
    <t>刘红</t>
  </si>
  <si>
    <t>刘厚江</t>
  </si>
  <si>
    <t>刘玲君</t>
  </si>
  <si>
    <t>刘权芳</t>
  </si>
  <si>
    <t>刘云菊</t>
  </si>
  <si>
    <t>龙云凤</t>
  </si>
  <si>
    <t>龙志云</t>
  </si>
  <si>
    <t>卢祥</t>
  </si>
  <si>
    <t>卢银楷</t>
  </si>
  <si>
    <t>鲁兰</t>
  </si>
  <si>
    <t>罗智文</t>
  </si>
  <si>
    <t>骆泽群</t>
  </si>
  <si>
    <t>马红琦</t>
  </si>
  <si>
    <t>马俊</t>
  </si>
  <si>
    <t>马磊</t>
  </si>
  <si>
    <t>马巫各</t>
  </si>
  <si>
    <t>梅桂斌</t>
  </si>
  <si>
    <t>米晓妹</t>
  </si>
  <si>
    <t>尼玛布池</t>
  </si>
  <si>
    <t>念六平</t>
  </si>
  <si>
    <t>潘勇</t>
  </si>
  <si>
    <t>彭丹</t>
  </si>
  <si>
    <t>彭桦</t>
  </si>
  <si>
    <t>浦恩玲</t>
  </si>
  <si>
    <t>邱君益</t>
  </si>
  <si>
    <t>邱宗兰</t>
  </si>
  <si>
    <t>群群</t>
  </si>
  <si>
    <t>仁青拉初</t>
  </si>
  <si>
    <t>政治老师</t>
  </si>
  <si>
    <t>任吉洪</t>
  </si>
  <si>
    <t>沙华莺</t>
  </si>
  <si>
    <t>沙正芳</t>
  </si>
  <si>
    <t>申海冰</t>
  </si>
  <si>
    <t>石敏</t>
  </si>
  <si>
    <t>苏朗偏初</t>
  </si>
  <si>
    <t>田友米</t>
  </si>
  <si>
    <t>王德兵</t>
  </si>
  <si>
    <t>王富国</t>
  </si>
  <si>
    <t>补足2000</t>
  </si>
  <si>
    <t>王丽</t>
  </si>
  <si>
    <t>吴文艺</t>
  </si>
  <si>
    <t>夏宇</t>
  </si>
  <si>
    <t>向超</t>
  </si>
  <si>
    <t>向美娟</t>
  </si>
  <si>
    <t>向雅欣</t>
  </si>
  <si>
    <t>肖锐</t>
  </si>
  <si>
    <t>肖秀秀</t>
  </si>
  <si>
    <t>徐万雄</t>
  </si>
  <si>
    <t>徐志兵</t>
  </si>
  <si>
    <t>许帅</t>
  </si>
  <si>
    <t>央宗娜姆</t>
  </si>
  <si>
    <t>杨国芬</t>
  </si>
  <si>
    <t>杨建</t>
  </si>
  <si>
    <t>杨琴</t>
  </si>
  <si>
    <t>杨翁基之玛</t>
  </si>
  <si>
    <t>杨彦俊</t>
  </si>
  <si>
    <t>杨志明</t>
  </si>
  <si>
    <t>姚芳淑</t>
  </si>
  <si>
    <t>叶屏</t>
  </si>
  <si>
    <t>叶仁芳</t>
  </si>
  <si>
    <t>叶小军</t>
  </si>
  <si>
    <t>易涛</t>
  </si>
  <si>
    <t>尹应娇</t>
  </si>
  <si>
    <t>尤顺芝</t>
  </si>
  <si>
    <t>余玉红</t>
  </si>
  <si>
    <t>岳子琦</t>
  </si>
  <si>
    <t>扎拉</t>
  </si>
  <si>
    <t>扎西旦珠</t>
  </si>
  <si>
    <t>张福琴</t>
  </si>
  <si>
    <t>张弘</t>
  </si>
  <si>
    <t>张斯杰</t>
  </si>
  <si>
    <t>张玉婷</t>
  </si>
  <si>
    <t>张镇棚</t>
  </si>
  <si>
    <t>赵刚</t>
  </si>
  <si>
    <t>赵建超</t>
  </si>
  <si>
    <t>赵香才</t>
  </si>
  <si>
    <t>赵云川</t>
  </si>
  <si>
    <t>郑强秋</t>
  </si>
  <si>
    <t>钟海昌</t>
  </si>
  <si>
    <t>周峰</t>
  </si>
  <si>
    <t>周菊明</t>
  </si>
  <si>
    <t>周时德</t>
  </si>
  <si>
    <t>周宇竹</t>
  </si>
  <si>
    <t>朱恩凡</t>
  </si>
  <si>
    <t>朱梦清</t>
  </si>
  <si>
    <t>朱霞</t>
  </si>
  <si>
    <t>旦珠拉初</t>
  </si>
  <si>
    <t>徐行</t>
  </si>
  <si>
    <t>杨妮</t>
  </si>
  <si>
    <t>王新华</t>
  </si>
  <si>
    <t>陈艳晗</t>
  </si>
  <si>
    <t>李瑛</t>
  </si>
  <si>
    <t>沙国芳</t>
  </si>
  <si>
    <t>鲁绒旦友</t>
  </si>
  <si>
    <t>仁青拉初(后勤)</t>
  </si>
  <si>
    <t>韩军</t>
  </si>
  <si>
    <t>欧禹良</t>
  </si>
  <si>
    <t>黄河</t>
  </si>
  <si>
    <t>合计</t>
  </si>
  <si>
    <t>质量奖</t>
  </si>
  <si>
    <t>教师</t>
  </si>
  <si>
    <t>进步奖</t>
  </si>
  <si>
    <t>项目</t>
  </si>
  <si>
    <t>金额</t>
  </si>
  <si>
    <t>算法/说明</t>
  </si>
  <si>
    <t>总额分配</t>
  </si>
  <si>
    <t>政府拨款</t>
  </si>
  <si>
    <t>总额=学生奖金+学校奖金</t>
  </si>
  <si>
    <t>学生奖金</t>
  </si>
  <si>
    <t>学校奖金</t>
  </si>
  <si>
    <t>学校奖金分配</t>
  </si>
  <si>
    <t>学校提留</t>
  </si>
  <si>
    <t>学校提留=学校奖金*20%</t>
  </si>
  <si>
    <t>按照政府目标，文化和艺体超额部分的8%作为年级管理奖.文化本科超额570000元，艺体本科超额110000元，合计超额680000元.年级管理奖（680000*80%*8%=43520元）</t>
  </si>
  <si>
    <t>教师奖励</t>
  </si>
  <si>
    <t>剩余的教师奖励=学校奖金-学校提留-年级管理奖</t>
  </si>
  <si>
    <t>学校本科目标200人，奋斗目标220人。实际完成216人，超过学校基本目标16人，超过学校奋斗目标0人，超额目标奖2000*16人=32000元.此部分从学校提留的20%中支出.</t>
  </si>
  <si>
    <t>教师奖金分配</t>
  </si>
  <si>
    <t>2.1工作量（30%）</t>
  </si>
  <si>
    <t>工作量=教师奖励*30%</t>
  </si>
  <si>
    <t>2.2业绩（70%）</t>
  </si>
  <si>
    <t>业绩=教师奖励*70%</t>
  </si>
  <si>
    <t>2.2业绩</t>
  </si>
  <si>
    <t>2.2.1文化本科质量奖</t>
  </si>
  <si>
    <t>文化总奖金：219万元
文化本科质量奖=文化总奖金-学校提留-年级管理奖占比奖金-工作量，即（2190000*0.8-43520*2190000/(2190000+310000)）*0.7
艺体总奖金：31万元.
艺体质量奖=艺体总奖金-学校提留-年级管理奖占比奖金-工作量，即(310000*0.8-43520*310000/(2190000+310000))*0.7</t>
  </si>
  <si>
    <t>2.2.2艺体质量奖</t>
  </si>
  <si>
    <t>2.2.1.1过程评价奖</t>
  </si>
  <si>
    <t>过程评价奖=文化本科质量奖*3/7(文化奖金中工作量、过程评价、上线质量占比3:3:4)</t>
  </si>
  <si>
    <t>2.2.1.2上线质量奖</t>
  </si>
  <si>
    <t>上线质量奖=文化本科质量奖*4/7(文化奖金中工作量、过程评价、上线质量占比3:3:4)</t>
  </si>
  <si>
    <t>2.2.1.2文化上线质量奖</t>
  </si>
  <si>
    <t>2.2.1.2.1总分上线质量奖</t>
  </si>
  <si>
    <t>总分上线质量奖=文化上线质量奖*100%</t>
  </si>
  <si>
    <t>2.2.1.2.2单双上线质量奖</t>
  </si>
  <si>
    <t>总分上线质量奖=文化上线质量奖*0（2024年起凉山州不再公布单科分数线，本项资金调整到总分上线）</t>
  </si>
  <si>
    <t xml:space="preserve">  </t>
  </si>
  <si>
    <t>高三年级主任/班主任</t>
  </si>
  <si>
    <t>基本奖合计</t>
  </si>
  <si>
    <t>上期/节</t>
  </si>
  <si>
    <t>下期/节</t>
  </si>
  <si>
    <t>小计/元</t>
  </si>
  <si>
    <t>学科</t>
  </si>
  <si>
    <t>得分</t>
  </si>
  <si>
    <t>金额/元</t>
  </si>
  <si>
    <t>2024届艺体质量奖</t>
  </si>
  <si>
    <t>文化教师考核</t>
  </si>
  <si>
    <t>专业教师考核</t>
  </si>
  <si>
    <t>授课教师</t>
  </si>
  <si>
    <t>分数</t>
  </si>
  <si>
    <t>汇总</t>
  </si>
  <si>
    <t>总计</t>
  </si>
  <si>
    <t>年级管理</t>
  </si>
  <si>
    <t>班级管理</t>
  </si>
  <si>
    <t>奖金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</si>
</sst>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178" formatCode="0.00_ "/>
    <numFmt numFmtId="179" formatCode="0.00_);[Red]\(0.00\)"/>
    <numFmt numFmtId="180" formatCode="0.0&quot;元/节&quot;"/>
    <numFmt numFmtId="181" formatCode="\¥#,##0.00;\¥\-#,##0.00"/>
  </numFmts>
  <fonts count="5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等线"/>
      <charset val="134"/>
    </font>
    <font>
      <sz val="12"/>
      <color theme="1"/>
      <name val="等线"/>
      <charset val="134"/>
    </font>
    <font>
      <sz val="14"/>
      <color theme="1"/>
      <name val="等线"/>
      <charset val="134"/>
    </font>
    <font>
      <sz val="14"/>
      <name val="等线"/>
      <charset val="134"/>
    </font>
    <font>
      <sz val="16"/>
      <color theme="1"/>
      <name val="宋体"/>
      <charset val="134"/>
      <scheme val="minor"/>
    </font>
    <font>
      <b/>
      <sz val="11"/>
      <color theme="1"/>
      <name val="等线"/>
      <charset val="134"/>
    </font>
    <font>
      <b/>
      <sz val="9"/>
      <color theme="1"/>
      <name val="等线"/>
      <charset val="134"/>
    </font>
    <font>
      <sz val="14"/>
      <color indexed="8"/>
      <name val="等线"/>
      <charset val="134"/>
    </font>
    <font>
      <sz val="11"/>
      <color theme="1"/>
      <name val="等线"/>
      <charset val="134"/>
    </font>
    <font>
      <sz val="16"/>
      <color theme="1"/>
      <name val="等线"/>
      <charset val="134"/>
    </font>
    <font>
      <b/>
      <sz val="12"/>
      <color theme="1"/>
      <name val="等线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4"/>
      <color rgb="FFFF0000"/>
      <name val="宋体"/>
      <charset val="134"/>
      <scheme val="major"/>
    </font>
    <font>
      <sz val="14"/>
      <color rgb="FFFF0000"/>
      <name val="等线"/>
      <charset val="134"/>
    </font>
    <font>
      <sz val="14"/>
      <color theme="1"/>
      <name val="宋体"/>
      <charset val="134"/>
      <scheme val="major"/>
    </font>
    <font>
      <sz val="12"/>
      <name val="仿宋"/>
      <charset val="134"/>
    </font>
    <font>
      <sz val="10"/>
      <color theme="1"/>
      <name val="等线"/>
      <charset val="134"/>
    </font>
    <font>
      <b/>
      <sz val="14"/>
      <name val="等线"/>
      <charset val="134"/>
    </font>
    <font>
      <sz val="10"/>
      <name val="等线"/>
      <charset val="134"/>
    </font>
    <font>
      <sz val="9"/>
      <name val="等线"/>
      <charset val="134"/>
    </font>
    <font>
      <b/>
      <sz val="9"/>
      <name val="等线"/>
      <charset val="134"/>
    </font>
    <font>
      <sz val="9"/>
      <color theme="1"/>
      <name val="等线"/>
      <charset val="134"/>
    </font>
    <font>
      <sz val="8"/>
      <color theme="1"/>
      <name val="等线"/>
      <charset val="134"/>
    </font>
    <font>
      <b/>
      <sz val="18"/>
      <name val="等线"/>
      <charset val="134"/>
    </font>
    <font>
      <b/>
      <sz val="12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3" borderId="24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4" borderId="27" applyNumberFormat="0" applyAlignment="0" applyProtection="0">
      <alignment vertical="center"/>
    </xf>
    <xf numFmtId="0" fontId="42" fillId="5" borderId="28" applyNumberFormat="0" applyAlignment="0" applyProtection="0">
      <alignment vertical="center"/>
    </xf>
    <xf numFmtId="0" fontId="43" fillId="5" borderId="27" applyNumberFormat="0" applyAlignment="0" applyProtection="0">
      <alignment vertical="center"/>
    </xf>
    <xf numFmtId="0" fontId="44" fillId="6" borderId="29" applyNumberFormat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9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8" fillId="0" borderId="0" xfId="0" applyNumberFormat="1" applyFont="1">
      <alignment vertical="center"/>
    </xf>
    <xf numFmtId="0" fontId="2" fillId="0" borderId="0" xfId="0" applyFo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80" fontId="10" fillId="0" borderId="17" xfId="0" applyNumberFormat="1" applyFont="1" applyBorder="1" applyAlignment="1">
      <alignment horizontal="center" vertical="center" wrapText="1"/>
    </xf>
    <xf numFmtId="180" fontId="9" fillId="0" borderId="17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7" fontId="1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81" fontId="1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8" fontId="2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178" fontId="2" fillId="0" borderId="1" xfId="0" applyNumberFormat="1" applyFont="1" applyBorder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181" fontId="2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6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176" fontId="21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177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79" fontId="21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horizontal="left" vertical="top"/>
    </xf>
    <xf numFmtId="0" fontId="25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7" fontId="24" fillId="0" borderId="1" xfId="0" applyNumberFormat="1" applyFont="1" applyBorder="1" applyAlignment="1">
      <alignment horizontal="center" vertical="center" wrapText="1"/>
    </xf>
    <xf numFmtId="177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177" fontId="27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12</xdr:col>
      <xdr:colOff>235323</xdr:colOff>
      <xdr:row>35</xdr:row>
      <xdr:rowOff>58151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464550" cy="6058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pageSetUpPr fitToPage="1"/>
  </sheetPr>
  <dimension ref="A1:S153"/>
  <sheetViews>
    <sheetView tabSelected="1" zoomScale="160" zoomScaleNormal="160" workbookViewId="0">
      <pane xSplit="1" ySplit="7" topLeftCell="B149" activePane="bottomRight" state="frozen"/>
      <selection/>
      <selection pane="topRight"/>
      <selection pane="bottomLeft"/>
      <selection pane="bottomRight" activeCell="I159" sqref="I159"/>
    </sheetView>
  </sheetViews>
  <sheetFormatPr defaultColWidth="9" defaultRowHeight="14.25"/>
  <cols>
    <col min="1" max="1" width="6.375" style="106" customWidth="1"/>
    <col min="2" max="2" width="8.75" style="107" customWidth="1"/>
    <col min="3" max="5" width="8.5" style="107" customWidth="1"/>
    <col min="6" max="6" width="9.25" style="107" customWidth="1"/>
    <col min="7" max="7" width="9" style="106" customWidth="1"/>
    <col min="8" max="8" width="7.625" style="108" customWidth="1"/>
    <col min="9" max="9" width="9" style="109" customWidth="1"/>
    <col min="10" max="10" width="8.66666666666667" style="109" customWidth="1"/>
    <col min="11" max="11" width="6.94166666666667" style="109" customWidth="1"/>
    <col min="12" max="12" width="7.375" style="109" customWidth="1"/>
    <col min="13" max="13" width="8.625" style="107" customWidth="1"/>
    <col min="14" max="14" width="8.125" style="107" customWidth="1"/>
    <col min="15" max="15" width="8.25" style="107" customWidth="1"/>
    <col min="16" max="16" width="9.75" style="108" customWidth="1"/>
    <col min="17" max="17" width="8.5" style="106" customWidth="1"/>
    <col min="18" max="18" width="9.5" style="106" customWidth="1"/>
    <col min="19" max="19" width="11.875" style="107" customWidth="1"/>
    <col min="20" max="16384" width="9" style="107"/>
  </cols>
  <sheetData>
    <row r="1" ht="104.25" hidden="1" customHeight="1" spans="1:16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</row>
    <row r="2" ht="102.75" hidden="1" customHeight="1" spans="1:16">
      <c r="A2" s="11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ht="89.25" hidden="1" customHeight="1" spans="1:16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</row>
    <row r="4" ht="31.5" customHeight="1" spans="1:19">
      <c r="A4" s="111" t="s">
        <v>3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24"/>
      <c r="R4" s="124"/>
      <c r="S4" s="125"/>
    </row>
    <row r="5" ht="31.5" customHeight="1" spans="1:19">
      <c r="A5" s="112" t="s">
        <v>4</v>
      </c>
      <c r="B5" s="113" t="s">
        <v>5</v>
      </c>
      <c r="C5" s="114" t="s">
        <v>6</v>
      </c>
      <c r="D5" s="114"/>
      <c r="E5" s="114"/>
      <c r="F5" s="114"/>
      <c r="G5" s="114" t="s">
        <v>7</v>
      </c>
      <c r="H5" s="114"/>
      <c r="I5" s="114"/>
      <c r="J5" s="114"/>
      <c r="K5" s="114"/>
      <c r="L5" s="114"/>
      <c r="M5" s="114"/>
      <c r="N5" s="18" t="s">
        <v>8</v>
      </c>
      <c r="O5" s="18" t="s">
        <v>9</v>
      </c>
      <c r="P5" s="112" t="s">
        <v>10</v>
      </c>
      <c r="Q5" s="124"/>
      <c r="R5" s="124"/>
      <c r="S5" s="125"/>
    </row>
    <row r="6" ht="15.75" customHeight="1" spans="1:18">
      <c r="A6" s="112"/>
      <c r="B6" s="113"/>
      <c r="C6" s="113" t="s">
        <v>11</v>
      </c>
      <c r="D6" s="113" t="s">
        <v>12</v>
      </c>
      <c r="E6" s="113" t="s">
        <v>13</v>
      </c>
      <c r="F6" s="113" t="s">
        <v>14</v>
      </c>
      <c r="G6" s="113" t="s">
        <v>15</v>
      </c>
      <c r="H6" s="113" t="s">
        <v>16</v>
      </c>
      <c r="I6" s="113"/>
      <c r="J6" s="113" t="s">
        <v>17</v>
      </c>
      <c r="K6" s="113" t="s">
        <v>18</v>
      </c>
      <c r="L6" s="113" t="s">
        <v>19</v>
      </c>
      <c r="M6" s="113" t="s">
        <v>20</v>
      </c>
      <c r="N6" s="18"/>
      <c r="O6" s="18"/>
      <c r="P6" s="112"/>
      <c r="Q6" s="126"/>
      <c r="R6" s="126"/>
    </row>
    <row r="7" ht="25.5" spans="1:18">
      <c r="A7" s="112"/>
      <c r="B7" s="113"/>
      <c r="C7" s="113"/>
      <c r="D7" s="113"/>
      <c r="E7" s="113"/>
      <c r="F7" s="113"/>
      <c r="G7" s="113"/>
      <c r="H7" s="113" t="s">
        <v>21</v>
      </c>
      <c r="I7" s="113" t="s">
        <v>22</v>
      </c>
      <c r="J7" s="113"/>
      <c r="K7" s="113"/>
      <c r="L7" s="113"/>
      <c r="M7" s="113"/>
      <c r="N7" s="18"/>
      <c r="O7" s="18"/>
      <c r="P7" s="112"/>
      <c r="Q7" s="126"/>
      <c r="R7" s="126"/>
    </row>
    <row r="8" ht="15.95" customHeight="1" spans="1:18">
      <c r="A8" s="113">
        <v>1</v>
      </c>
      <c r="B8" s="113" t="s">
        <v>23</v>
      </c>
      <c r="C8" s="115" t="str">
        <f>IF(SUMIF(高一质量奖!A:A,B8,高一质量奖!B:B)&gt;0,SUMIF(高一质量奖!A:A,B8,高一质量奖!B:B),"")</f>
        <v/>
      </c>
      <c r="D8" s="115" t="str">
        <f>IF(SUMIF(高二质量奖!A:A,B8,高二质量奖!B:B)&gt;0,SUMIF(高二质量奖!A:A,B8,高二质量奖!B:B),"")</f>
        <v/>
      </c>
      <c r="E8" s="115" t="str">
        <f>IF(SUMIF(高三质量奖!A:A,B8,高三质量奖!D:D)&gt;0,SUMIF(高三质量奖!A:A,B8,高三质量奖!D:D),"")</f>
        <v/>
      </c>
      <c r="F8" s="115">
        <f>SUM(C8:E8)</f>
        <v>0</v>
      </c>
      <c r="G8" s="116">
        <f>IF(SUMIFS('1.gk_工作量'!$M$4:$M$63,'1.gk_工作量'!$B$4:$B$63,B8)&gt;0,SUMIFS('1.gk_工作量'!$M$4:$M$63,'1.gk_工作量'!$B$4:$B$63,B8),"")</f>
        <v>4878.94641762457</v>
      </c>
      <c r="H8" s="116">
        <f>IF(SUMIFS('2.gk_过程评价'!$C:$C,'2.gk_过程评价'!$A:$A,B8)&gt;0,SUMIFS('2.gk_过程评价'!$C:$C,'2.gk_过程评价'!$A:$A,B8),"")</f>
        <v>4291.46757715571</v>
      </c>
      <c r="I8" s="56">
        <f>IF(SUMIF('3.gk_上线质量'!B:B,B8,'3.gk_上线质量'!D:D)&lt;&gt;0,SUMIF('3.gk_上线质量'!B:B,B8,'3.gk_上线质量'!D:D),"")</f>
        <v>4019.77330042649</v>
      </c>
      <c r="J8" s="116">
        <f>IF(SUMIFS('4.gk_艺体质量'!$E$4:$E$53,'4.gk_艺体质量'!$A$4:$A$53,B8)&gt;0,SUMIFS('4.gk_艺体质量'!$E$4:$E$53,'4.gk_艺体质量'!$A$4:$A$53,B8),"")</f>
        <v>822.626247633028</v>
      </c>
      <c r="K8" s="116">
        <f>IF(SUMIF('5.gk_超额目标'!B:B,B8,'5.gk_超额目标'!D:D)&gt;0,SUMIF('5.gk_超额目标'!B:B,B8,'5.gk_超额目标'!D:D),"")</f>
        <v>187.634212725831</v>
      </c>
      <c r="L8" s="116" t="str">
        <f>IF(SUMIF('6.gk_年级管理'!A:A,B8,'6.gk_年级管理'!D:D)&gt;0,SUMIF('6.gk_年级管理'!A:A,B8,'6.gk_年级管理'!D:D),"")</f>
        <v/>
      </c>
      <c r="M8" s="58">
        <f>SUM(G8:L8)</f>
        <v>14200.4477555656</v>
      </c>
      <c r="N8" s="23">
        <f>F8+M8</f>
        <v>14200.4477555656</v>
      </c>
      <c r="O8" s="23">
        <f>IF(P8="辞职发0.3",N8*0.3,N8)</f>
        <v>14200.4477555656</v>
      </c>
      <c r="P8" s="119" t="s">
        <v>24</v>
      </c>
      <c r="Q8" s="126"/>
      <c r="R8" s="126"/>
    </row>
    <row r="9" ht="15.95" customHeight="1" spans="1:18">
      <c r="A9" s="113">
        <v>2</v>
      </c>
      <c r="B9" s="113" t="s">
        <v>25</v>
      </c>
      <c r="C9" s="115" t="str">
        <f>IF(SUMIF(高一质量奖!A:A,B9,高一质量奖!B:B)&gt;0,SUMIF(高一质量奖!A:A,B9,高一质量奖!B:B),"")</f>
        <v/>
      </c>
      <c r="D9" s="115">
        <f>IF(SUMIF(高二质量奖!A:A,B9,高二质量奖!B:B)&gt;0,SUMIF(高二质量奖!A:A,B9,高二质量奖!B:B),"")</f>
        <v>11205.5893286729</v>
      </c>
      <c r="E9" s="115" t="str">
        <f>IF(SUMIF(高三质量奖!A:A,B9,高三质量奖!D:D)&gt;0,SUMIF(高三质量奖!A:A,B9,高三质量奖!D:D),"")</f>
        <v/>
      </c>
      <c r="F9" s="115">
        <f t="shared" ref="F9:F72" si="0">SUM(C9:E9)</f>
        <v>11205.5893286729</v>
      </c>
      <c r="G9" s="116" t="str">
        <f>IF(SUMIFS('1.gk_工作量'!$M$4:$M$63,'1.gk_工作量'!$B$4:$B$63,B9)&gt;0,SUMIFS('1.gk_工作量'!$M$4:$M$63,'1.gk_工作量'!$B$4:$B$63,B9),"")</f>
        <v/>
      </c>
      <c r="H9" s="116" t="str">
        <f>IF(SUMIFS('2.gk_过程评价'!$C:$C,'2.gk_过程评价'!$A:$A,B9)&gt;0,SUMIFS('2.gk_过程评价'!$C:$C,'2.gk_过程评价'!$A:$A,B9),"")</f>
        <v/>
      </c>
      <c r="I9" s="56" t="str">
        <f>IF(SUMIF('3.gk_上线质量'!B:B,B9,'3.gk_上线质量'!D:D)&lt;&gt;0,SUMIF('3.gk_上线质量'!B:B,B9,'3.gk_上线质量'!D:D),"")</f>
        <v/>
      </c>
      <c r="J9" s="116" t="str">
        <f>IF(SUMIFS('4.gk_艺体质量'!$E$4:$E$53,'4.gk_艺体质量'!$A$4:$A$53,B9)&gt;0,SUMIFS('4.gk_艺体质量'!$E$4:$E$53,'4.gk_艺体质量'!$A$4:$A$53,B9),"")</f>
        <v/>
      </c>
      <c r="K9" s="116" t="str">
        <f>IF(SUMIF('5.gk_超额目标'!B:B,B9,'5.gk_超额目标'!D:D)&gt;0,SUMIF('5.gk_超额目标'!B:B,B9,'5.gk_超额目标'!D:D),"")</f>
        <v/>
      </c>
      <c r="L9" s="116" t="str">
        <f>IF(SUMIF('6.gk_年级管理'!A:A,B9,'6.gk_年级管理'!D:D)&gt;0,SUMIF('6.gk_年级管理'!A:A,B9,'6.gk_年级管理'!D:D),"")</f>
        <v/>
      </c>
      <c r="M9" s="58">
        <f t="shared" ref="M9:M72" si="1">SUM(G9:L9)</f>
        <v>0</v>
      </c>
      <c r="N9" s="23">
        <f t="shared" ref="N9:N72" si="2">F9+M9</f>
        <v>11205.5893286729</v>
      </c>
      <c r="O9" s="23">
        <f t="shared" ref="O9:O74" si="3">IF(P9="辞职发0.3",N9*0.3,N9)</f>
        <v>11205.5893286729</v>
      </c>
      <c r="P9" s="119"/>
      <c r="Q9" s="126"/>
      <c r="R9" s="126"/>
    </row>
    <row r="10" ht="15.95" customHeight="1" spans="1:18">
      <c r="A10" s="113">
        <v>3</v>
      </c>
      <c r="B10" s="117" t="s">
        <v>26</v>
      </c>
      <c r="C10" s="115" t="str">
        <f>IF(SUMIF(高一质量奖!A:A,B10,高一质量奖!B:B)&gt;0,SUMIF(高一质量奖!A:A,B10,高一质量奖!B:B),"")</f>
        <v/>
      </c>
      <c r="D10" s="115" t="str">
        <f>IF(SUMIF(高二质量奖!A:A,B10,高二质量奖!B:B)&gt;0,SUMIF(高二质量奖!A:A,B10,高二质量奖!B:B),"")</f>
        <v/>
      </c>
      <c r="E10" s="115">
        <f>IF(SUMIF(高三质量奖!A:A,B10,高三质量奖!D:D)&gt;0,SUMIF(高三质量奖!A:A,B10,高三质量奖!D:D),"")</f>
        <v>16019.8298645343</v>
      </c>
      <c r="F10" s="115">
        <f t="shared" si="0"/>
        <v>16019.8298645343</v>
      </c>
      <c r="G10" s="116">
        <f>IF(SUMIFS('1.gk_工作量'!$M$4:$M$63,'1.gk_工作量'!$B$4:$B$63,B10)&gt;0,SUMIFS('1.gk_工作量'!$M$4:$M$63,'1.gk_工作量'!$B$4:$B$63,B10),"")</f>
        <v>16242.372918778</v>
      </c>
      <c r="H10" s="116">
        <f>IF(SUMIFS('2.gk_过程评价'!$C:$C,'2.gk_过程评价'!$A:$A,B10)&gt;0,SUMIFS('2.gk_过程评价'!$C:$C,'2.gk_过程评价'!$A:$A,B10),"")</f>
        <v>15122.0685302342</v>
      </c>
      <c r="I10" s="56">
        <f>IF(SUMIF('3.gk_上线质量'!B:B,B10,'3.gk_上线质量'!D:D)&lt;&gt;0,SUMIF('3.gk_上线质量'!B:B,B10,'3.gk_上线质量'!D:D),"")</f>
        <v>34925.0128213077</v>
      </c>
      <c r="J10" s="116">
        <f>IF(SUMIFS('4.gk_艺体质量'!$E$4:$E$53,'4.gk_艺体质量'!$A$4:$A$53,B10)&gt;0,SUMIFS('4.gk_艺体质量'!$E$4:$E$53,'4.gk_艺体质量'!$A$4:$A$53,B10),"")</f>
        <v>2280.91823207339</v>
      </c>
      <c r="K10" s="116">
        <f>IF(SUMIF('5.gk_超额目标'!B:B,B10,'5.gk_超额目标'!D:D)&gt;0,SUMIF('5.gk_超额目标'!B:B,B10,'5.gk_超额目标'!D:D),"")</f>
        <v>1630.22309851911</v>
      </c>
      <c r="L10" s="116" t="str">
        <f>IF(SUMIF('6.gk_年级管理'!A:A,B10,'6.gk_年级管理'!D:D)&gt;0,SUMIF('6.gk_年级管理'!A:A,B10,'6.gk_年级管理'!D:D),"")</f>
        <v/>
      </c>
      <c r="M10" s="58">
        <f t="shared" si="1"/>
        <v>70200.5956009124</v>
      </c>
      <c r="N10" s="23">
        <f t="shared" si="2"/>
        <v>86220.4254654467</v>
      </c>
      <c r="O10" s="23">
        <f t="shared" si="3"/>
        <v>86220.4254654467</v>
      </c>
      <c r="P10" s="119"/>
      <c r="Q10" s="126"/>
      <c r="R10" s="126"/>
    </row>
    <row r="11" ht="15.95" customHeight="1" spans="1:18">
      <c r="A11" s="113">
        <v>4</v>
      </c>
      <c r="B11" s="113" t="s">
        <v>27</v>
      </c>
      <c r="C11" s="115" t="str">
        <f>IF(SUMIF(高一质量奖!A:A,B11,高一质量奖!B:B)&gt;0,SUMIF(高一质量奖!A:A,B11,高一质量奖!B:B),"")</f>
        <v/>
      </c>
      <c r="D11" s="115">
        <f>IF(SUMIF(高二质量奖!A:A,B11,高二质量奖!B:B)&gt;0,SUMIF(高二质量奖!A:A,B11,高二质量奖!B:B),"")</f>
        <v>15318.2817543722</v>
      </c>
      <c r="E11" s="115" t="str">
        <f>IF(SUMIF(高三质量奖!A:A,B11,高三质量奖!D:D)&gt;0,SUMIF(高三质量奖!A:A,B11,高三质量奖!D:D),"")</f>
        <v/>
      </c>
      <c r="F11" s="115">
        <f t="shared" si="0"/>
        <v>15318.2817543722</v>
      </c>
      <c r="G11" s="116" t="str">
        <f>IF(SUMIFS('1.gk_工作量'!$M$4:$M$63,'1.gk_工作量'!$B$4:$B$63,B11)&gt;0,SUMIFS('1.gk_工作量'!$M$4:$M$63,'1.gk_工作量'!$B$4:$B$63,B11),"")</f>
        <v/>
      </c>
      <c r="H11" s="116" t="str">
        <f>IF(SUMIFS('2.gk_过程评价'!$C:$C,'2.gk_过程评价'!$A:$A,B11)&gt;0,SUMIFS('2.gk_过程评价'!$C:$C,'2.gk_过程评价'!$A:$A,B11),"")</f>
        <v/>
      </c>
      <c r="I11" s="56" t="str">
        <f>IF(SUMIF('3.gk_上线质量'!B:B,B11,'3.gk_上线质量'!D:D)&lt;&gt;0,SUMIF('3.gk_上线质量'!B:B,B11,'3.gk_上线质量'!D:D),"")</f>
        <v/>
      </c>
      <c r="J11" s="116" t="str">
        <f>IF(SUMIFS('4.gk_艺体质量'!$E$4:$E$53,'4.gk_艺体质量'!$A$4:$A$53,B11)&gt;0,SUMIFS('4.gk_艺体质量'!$E$4:$E$53,'4.gk_艺体质量'!$A$4:$A$53,B11),"")</f>
        <v/>
      </c>
      <c r="K11" s="116" t="str">
        <f>IF(SUMIF('5.gk_超额目标'!B:B,B11,'5.gk_超额目标'!D:D)&gt;0,SUMIF('5.gk_超额目标'!B:B,B11,'5.gk_超额目标'!D:D),"")</f>
        <v/>
      </c>
      <c r="L11" s="116" t="str">
        <f>IF(SUMIF('6.gk_年级管理'!A:A,B11,'6.gk_年级管理'!D:D)&gt;0,SUMIF('6.gk_年级管理'!A:A,B11,'6.gk_年级管理'!D:D),"")</f>
        <v/>
      </c>
      <c r="M11" s="58">
        <f t="shared" si="1"/>
        <v>0</v>
      </c>
      <c r="N11" s="23">
        <f t="shared" si="2"/>
        <v>15318.2817543722</v>
      </c>
      <c r="O11" s="23">
        <f t="shared" si="3"/>
        <v>15318.2817543722</v>
      </c>
      <c r="P11" s="120"/>
      <c r="Q11" s="126"/>
      <c r="R11" s="126"/>
    </row>
    <row r="12" ht="15.95" customHeight="1" spans="1:18">
      <c r="A12" s="113">
        <v>5</v>
      </c>
      <c r="B12" s="113" t="s">
        <v>28</v>
      </c>
      <c r="C12" s="115" t="str">
        <f>IF(SUMIF(高一质量奖!A:A,B12,高一质量奖!B:B)&gt;0,SUMIF(高一质量奖!A:A,B12,高一质量奖!B:B),"")</f>
        <v/>
      </c>
      <c r="D12" s="115">
        <f>IF(SUMIF(高二质量奖!A:A,B12,高二质量奖!B:B)&gt;0,SUMIF(高二质量奖!A:A,B12,高二质量奖!B:B),"")</f>
        <v>1478.00146251286</v>
      </c>
      <c r="E12" s="115" t="str">
        <f>IF(SUMIF(高三质量奖!A:A,B12,高三质量奖!D:D)&gt;0,SUMIF(高三质量奖!A:A,B12,高三质量奖!D:D),"")</f>
        <v/>
      </c>
      <c r="F12" s="115">
        <f t="shared" si="0"/>
        <v>1478.00146251286</v>
      </c>
      <c r="G12" s="116" t="str">
        <f>IF(SUMIFS('1.gk_工作量'!$M$4:$M$63,'1.gk_工作量'!$B$4:$B$63,B12)&gt;0,SUMIFS('1.gk_工作量'!$M$4:$M$63,'1.gk_工作量'!$B$4:$B$63,B12),"")</f>
        <v/>
      </c>
      <c r="H12" s="116" t="str">
        <f>IF(SUMIFS('2.gk_过程评价'!$C:$C,'2.gk_过程评价'!$A:$A,B12)&gt;0,SUMIFS('2.gk_过程评价'!$C:$C,'2.gk_过程评价'!$A:$A,B12),"")</f>
        <v/>
      </c>
      <c r="I12" s="56" t="str">
        <f>IF(SUMIF('3.gk_上线质量'!B:B,B12,'3.gk_上线质量'!D:D)&lt;&gt;0,SUMIF('3.gk_上线质量'!B:B,B12,'3.gk_上线质量'!D:D),"")</f>
        <v/>
      </c>
      <c r="J12" s="116" t="str">
        <f>IF(SUMIFS('4.gk_艺体质量'!$E$4:$E$53,'4.gk_艺体质量'!$A$4:$A$53,B12)&gt;0,SUMIFS('4.gk_艺体质量'!$E$4:$E$53,'4.gk_艺体质量'!$A$4:$A$53,B12),"")</f>
        <v/>
      </c>
      <c r="K12" s="116" t="str">
        <f>IF(SUMIF('5.gk_超额目标'!B:B,B12,'5.gk_超额目标'!D:D)&gt;0,SUMIF('5.gk_超额目标'!B:B,B12,'5.gk_超额目标'!D:D),"")</f>
        <v/>
      </c>
      <c r="L12" s="116" t="str">
        <f>IF(SUMIF('6.gk_年级管理'!A:A,B12,'6.gk_年级管理'!D:D)&gt;0,SUMIF('6.gk_年级管理'!A:A,B12,'6.gk_年级管理'!D:D),"")</f>
        <v/>
      </c>
      <c r="M12" s="58">
        <f t="shared" si="1"/>
        <v>0</v>
      </c>
      <c r="N12" s="23">
        <f t="shared" si="2"/>
        <v>1478.00146251286</v>
      </c>
      <c r="O12" s="23">
        <f t="shared" si="3"/>
        <v>1478.00146251286</v>
      </c>
      <c r="P12" s="119"/>
      <c r="Q12" s="126"/>
      <c r="R12" s="126"/>
    </row>
    <row r="13" ht="15.95" customHeight="1" spans="1:18">
      <c r="A13" s="113">
        <v>6</v>
      </c>
      <c r="B13" s="113" t="s">
        <v>29</v>
      </c>
      <c r="C13" s="115" t="str">
        <f>IF(SUMIF(高一质量奖!A:A,B13,高一质量奖!B:B)&gt;0,SUMIF(高一质量奖!A:A,B13,高一质量奖!B:B),"")</f>
        <v/>
      </c>
      <c r="D13" s="115" t="str">
        <f>IF(SUMIF(高二质量奖!A:A,B13,高二质量奖!B:B)&gt;0,SUMIF(高二质量奖!A:A,B13,高二质量奖!B:B),"")</f>
        <v/>
      </c>
      <c r="E13" s="115">
        <f>IF(SUMIF(高三质量奖!A:A,B13,高三质量奖!D:D)&gt;0,SUMIF(高三质量奖!A:A,B13,高三质量奖!D:D),"")</f>
        <v>2189.92784201687</v>
      </c>
      <c r="F13" s="115">
        <f t="shared" si="0"/>
        <v>2189.92784201687</v>
      </c>
      <c r="G13" s="116">
        <f>IF(SUMIFS('1.gk_工作量'!$M$4:$M$63,'1.gk_工作量'!$B$4:$B$63,B13)&gt;0,SUMIFS('1.gk_工作量'!$M$4:$M$63,'1.gk_工作量'!$B$4:$B$63,B13),"")</f>
        <v>10462.1608266504</v>
      </c>
      <c r="H13" s="116">
        <f>IF(SUMIFS('2.gk_过程评价'!$C:$C,'2.gk_过程评价'!$A:$A,B13)&gt;0,SUMIFS('2.gk_过程评价'!$C:$C,'2.gk_过程评价'!$A:$A,B13),"")</f>
        <v>8608.94632131059</v>
      </c>
      <c r="I13" s="56">
        <f>IF(SUMIF('3.gk_上线质量'!B:B,B13,'3.gk_上线质量'!D:D)&lt;&gt;0,SUMIF('3.gk_上线质量'!B:B,B13,'3.gk_上线质量'!D:D),"")</f>
        <v>271.511003625297</v>
      </c>
      <c r="J13" s="116">
        <f>IF(SUMIFS('4.gk_艺体质量'!$E$4:$E$53,'4.gk_艺体质量'!$A$4:$A$53,B13)&gt;0,SUMIFS('4.gk_艺体质量'!$E$4:$E$53,'4.gk_艺体质量'!$A$4:$A$53,B13),"")</f>
        <v>7740.16514818349</v>
      </c>
      <c r="K13" s="116">
        <f>IF(SUMIF('5.gk_超额目标'!B:B,B13,'5.gk_超额目标'!D:D)&gt;0,SUMIF('5.gk_超额目标'!B:B,B13,'5.gk_超额目标'!D:D),"")</f>
        <v>12.6735389297272</v>
      </c>
      <c r="L13" s="116" t="str">
        <f>IF(SUMIF('6.gk_年级管理'!A:A,B13,'6.gk_年级管理'!D:D)&gt;0,SUMIF('6.gk_年级管理'!A:A,B13,'6.gk_年级管理'!D:D),"")</f>
        <v/>
      </c>
      <c r="M13" s="58">
        <f t="shared" si="1"/>
        <v>27095.4568386995</v>
      </c>
      <c r="N13" s="23">
        <f t="shared" si="2"/>
        <v>29285.3846807164</v>
      </c>
      <c r="O13" s="23">
        <f t="shared" si="3"/>
        <v>29285.3846807164</v>
      </c>
      <c r="P13" s="119"/>
      <c r="Q13" s="126"/>
      <c r="R13" s="126"/>
    </row>
    <row r="14" ht="15.95" customHeight="1" spans="1:18">
      <c r="A14" s="113">
        <v>7</v>
      </c>
      <c r="B14" s="113" t="s">
        <v>30</v>
      </c>
      <c r="C14" s="115" t="str">
        <f>IF(SUMIF(高一质量奖!A:A,B14,高一质量奖!B:B)&gt;0,SUMIF(高一质量奖!A:A,B14,高一质量奖!B:B),"")</f>
        <v/>
      </c>
      <c r="D14" s="115" t="str">
        <f>IF(SUMIF(高二质量奖!A:A,B14,高二质量奖!B:B)&gt;0,SUMIF(高二质量奖!A:A,B14,高二质量奖!B:B),"")</f>
        <v/>
      </c>
      <c r="E14" s="115" t="str">
        <f>IF(SUMIF(高三质量奖!A:A,B14,高三质量奖!D:D)&gt;0,SUMIF(高三质量奖!A:A,B14,高三质量奖!D:D),"")</f>
        <v/>
      </c>
      <c r="F14" s="115">
        <f t="shared" si="0"/>
        <v>0</v>
      </c>
      <c r="G14" s="116">
        <f>IF(SUMIFS('1.gk_工作量'!$M$4:$M$63,'1.gk_工作量'!$B$4:$B$63,B14)&gt;0,SUMIFS('1.gk_工作量'!$M$4:$M$63,'1.gk_工作量'!$B$4:$B$63,B14),"")</f>
        <v>10870.1432985569</v>
      </c>
      <c r="H14" s="116">
        <f>IF(SUMIFS('2.gk_过程评价'!$C:$C,'2.gk_过程评价'!$A:$A,B14)&gt;0,SUMIFS('2.gk_过程评价'!$C:$C,'2.gk_过程评价'!$A:$A,B14),"")</f>
        <v>8664.3540160154</v>
      </c>
      <c r="I14" s="56">
        <f>IF(SUMIF('3.gk_上线质量'!B:B,B14,'3.gk_上线质量'!D:D)&lt;&gt;0,SUMIF('3.gk_上线质量'!B:B,B14,'3.gk_上线质量'!D:D),"")</f>
        <v>3838.17827852125</v>
      </c>
      <c r="J14" s="116">
        <f>IF(SUMIFS('4.gk_艺体质量'!$E$4:$E$53,'4.gk_艺体质量'!$A$4:$A$53,B14)&gt;0,SUMIFS('4.gk_艺体质量'!$E$4:$E$53,'4.gk_艺体质量'!$A$4:$A$53,B14),"")</f>
        <v>5633.74339288073</v>
      </c>
      <c r="K14" s="116">
        <f>IF(SUMIF('5.gk_超额目标'!B:B,B14,'5.gk_超额目标'!D:D)&gt;0,SUMIF('5.gk_超额目标'!B:B,B14,'5.gk_超额目标'!D:D),"")</f>
        <v>179.157754870234</v>
      </c>
      <c r="L14" s="116" t="str">
        <f>IF(SUMIF('6.gk_年级管理'!A:A,B14,'6.gk_年级管理'!D:D)&gt;0,SUMIF('6.gk_年级管理'!A:A,B14,'6.gk_年级管理'!D:D),"")</f>
        <v/>
      </c>
      <c r="M14" s="58">
        <f t="shared" si="1"/>
        <v>29185.5767408445</v>
      </c>
      <c r="N14" s="23">
        <f t="shared" si="2"/>
        <v>29185.5767408445</v>
      </c>
      <c r="O14" s="23">
        <f t="shared" si="3"/>
        <v>8755.67302225336</v>
      </c>
      <c r="P14" s="121" t="s">
        <v>31</v>
      </c>
      <c r="Q14" s="126"/>
      <c r="R14" s="126"/>
    </row>
    <row r="15" ht="15.95" customHeight="1" spans="1:18">
      <c r="A15" s="113">
        <v>8</v>
      </c>
      <c r="B15" s="113" t="s">
        <v>32</v>
      </c>
      <c r="C15" s="115" t="str">
        <f>IF(SUMIF(高一质量奖!A:A,B15,高一质量奖!B:B)&gt;0,SUMIF(高一质量奖!A:A,B15,高一质量奖!B:B),"")</f>
        <v/>
      </c>
      <c r="D15" s="115" t="str">
        <f>IF(SUMIF(高二质量奖!A:A,B15,高二质量奖!B:B)&gt;0,SUMIF(高二质量奖!A:A,B15,高二质量奖!B:B),"")</f>
        <v/>
      </c>
      <c r="E15" s="115">
        <f>IF(SUMIF(高三质量奖!A:A,B15,高三质量奖!D:D)&gt;0,SUMIF(高三质量奖!A:A,B15,高三质量奖!D:D),"")</f>
        <v>10735.662902946</v>
      </c>
      <c r="F15" s="115">
        <f t="shared" si="0"/>
        <v>10735.662902946</v>
      </c>
      <c r="G15" s="116">
        <f>IF(SUMIFS('1.gk_工作量'!$M$4:$M$63,'1.gk_工作量'!$B$4:$B$63,B15)&gt;0,SUMIFS('1.gk_工作量'!$M$4:$M$63,'1.gk_工作量'!$B$4:$B$63,B15),"")</f>
        <v>17101.2237118821</v>
      </c>
      <c r="H15" s="116">
        <f>IF(SUMIFS('2.gk_过程评价'!$C:$C,'2.gk_过程评价'!$A:$A,B15)&gt;0,SUMIFS('2.gk_过程评价'!$C:$C,'2.gk_过程评价'!$A:$A,B15),"")</f>
        <v>13191.0299748006</v>
      </c>
      <c r="I15" s="56">
        <f>IF(SUMIF('3.gk_上线质量'!B:B,B15,'3.gk_上线质量'!D:D)&lt;&gt;0,SUMIF('3.gk_上线质量'!B:B,B15,'3.gk_上线质量'!D:D),"")</f>
        <v>24582.32417888</v>
      </c>
      <c r="J15" s="116">
        <f>IF(SUMIFS('4.gk_艺体质量'!$E$4:$E$53,'4.gk_艺体质量'!$A$4:$A$53,B15)&gt;0,SUMIFS('4.gk_艺体质量'!$E$4:$E$53,'4.gk_艺体质量'!$A$4:$A$53,B15),"")</f>
        <v>2318.31033423853</v>
      </c>
      <c r="K15" s="116">
        <f>IF(SUMIF('5.gk_超额目标'!B:B,B15,'5.gk_超额目标'!D:D)&gt;0,SUMIF('5.gk_超额目标'!B:B,B15,'5.gk_超额目标'!D:D),"")</f>
        <v>1147.44904738433</v>
      </c>
      <c r="L15" s="116">
        <f>IF(SUMIF('6.gk_年级管理'!A:A,B15,'6.gk_年级管理'!D:D)&gt;0,SUMIF('6.gk_年级管理'!A:A,B15,'6.gk_年级管理'!D:D),"")</f>
        <v>1004.30769230769</v>
      </c>
      <c r="M15" s="58">
        <f t="shared" si="1"/>
        <v>59344.6449394933</v>
      </c>
      <c r="N15" s="23">
        <f t="shared" si="2"/>
        <v>70080.3078424392</v>
      </c>
      <c r="O15" s="23">
        <f t="shared" si="3"/>
        <v>70080.3078424392</v>
      </c>
      <c r="P15" s="120"/>
      <c r="Q15" s="126"/>
      <c r="R15" s="126"/>
    </row>
    <row r="16" ht="15.95" customHeight="1" spans="1:18">
      <c r="A16" s="113">
        <v>9</v>
      </c>
      <c r="B16" s="113" t="s">
        <v>33</v>
      </c>
      <c r="C16" s="115" t="str">
        <f>IF(SUMIF(高一质量奖!A:A,B16,高一质量奖!B:B)&gt;0,SUMIF(高一质量奖!A:A,B16,高一质量奖!B:B),"")</f>
        <v/>
      </c>
      <c r="D16" s="115" t="str">
        <f>IF(SUMIF(高二质量奖!A:A,B16,高二质量奖!B:B)&gt;0,SUMIF(高二质量奖!A:A,B16,高二质量奖!B:B),"")</f>
        <v/>
      </c>
      <c r="E16" s="115" t="str">
        <f>IF(SUMIF(高三质量奖!A:A,B16,高三质量奖!D:D)&gt;0,SUMIF(高三质量奖!A:A,B16,高三质量奖!D:D),"")</f>
        <v/>
      </c>
      <c r="F16" s="115">
        <f t="shared" si="0"/>
        <v>0</v>
      </c>
      <c r="G16" s="116">
        <f>IF(SUMIFS('1.gk_工作量'!$M$4:$M$63,'1.gk_工作量'!$B$4:$B$63,B16)&gt;0,SUMIFS('1.gk_工作量'!$M$4:$M$63,'1.gk_工作量'!$B$4:$B$63,B16),"")</f>
        <v>3716.42318360361</v>
      </c>
      <c r="H16" s="116">
        <f>IF(SUMIFS('2.gk_过程评价'!$C:$C,'2.gk_过程评价'!$A:$A,B16)&gt;0,SUMIFS('2.gk_过程评价'!$C:$C,'2.gk_过程评价'!$A:$A,B16),"")</f>
        <v>6433.13620856791</v>
      </c>
      <c r="I16" s="56">
        <f>IF(SUMIF('3.gk_上线质量'!B:B,B16,'3.gk_上线质量'!D:D)&lt;&gt;0,SUMIF('3.gk_上线质量'!B:B,B16,'3.gk_上线质量'!D:D),"")</f>
        <v>1775.39987435503</v>
      </c>
      <c r="J16" s="116">
        <f>IF(SUMIFS('4.gk_艺体质量'!$E$4:$E$53,'4.gk_艺体质量'!$A$4:$A$53,B16)&gt;0,SUMIFS('4.gk_艺体质量'!$E$4:$E$53,'4.gk_艺体质量'!$A$4:$A$53,B16),"")</f>
        <v>934.80255412844</v>
      </c>
      <c r="K16" s="116">
        <f>IF(SUMIF('5.gk_超额目标'!B:B,B16,'5.gk_超额目标'!D:D)&gt;0,SUMIF('5.gk_超额目标'!B:B,B16,'5.gk_超额目标'!D:D),"")</f>
        <v>82.871777287242</v>
      </c>
      <c r="L16" s="116" t="str">
        <f>IF(SUMIF('6.gk_年级管理'!A:A,B16,'6.gk_年级管理'!D:D)&gt;0,SUMIF('6.gk_年级管理'!A:A,B16,'6.gk_年级管理'!D:D),"")</f>
        <v/>
      </c>
      <c r="M16" s="58">
        <f t="shared" si="1"/>
        <v>12942.6335979422</v>
      </c>
      <c r="N16" s="23">
        <f t="shared" si="2"/>
        <v>12942.6335979422</v>
      </c>
      <c r="O16" s="23">
        <f t="shared" si="3"/>
        <v>3882.79007938267</v>
      </c>
      <c r="P16" s="121" t="s">
        <v>31</v>
      </c>
      <c r="Q16" s="126"/>
      <c r="R16" s="126"/>
    </row>
    <row r="17" ht="15.95" customHeight="1" spans="1:18">
      <c r="A17" s="113">
        <v>10</v>
      </c>
      <c r="B17" s="113" t="s">
        <v>34</v>
      </c>
      <c r="C17" s="115" t="str">
        <f>IF(SUMIF(高一质量奖!A:A,B17,高一质量奖!B:B)&gt;0,SUMIF(高一质量奖!A:A,B17,高一质量奖!B:B),"")</f>
        <v/>
      </c>
      <c r="D17" s="115" t="str">
        <f>IF(SUMIF(高二质量奖!A:A,B17,高二质量奖!B:B)&gt;0,SUMIF(高二质量奖!A:A,B17,高二质量奖!B:B),"")</f>
        <v/>
      </c>
      <c r="E17" s="115">
        <f>IF(SUMIF(高三质量奖!A:A,B17,高三质量奖!D:D)&gt;0,SUMIF(高三质量奖!A:A,B17,高三质量奖!D:D),"")</f>
        <v>2874.28502705953</v>
      </c>
      <c r="F17" s="115">
        <f t="shared" si="0"/>
        <v>2874.28502705953</v>
      </c>
      <c r="G17" s="116">
        <f>IF(SUMIFS('1.gk_工作量'!$M$4:$M$63,'1.gk_工作量'!$B$4:$B$63,B17)&gt;0,SUMIFS('1.gk_工作量'!$M$4:$M$63,'1.gk_工作量'!$B$4:$B$63,B17),"")</f>
        <v>14378.8940924624</v>
      </c>
      <c r="H17" s="116">
        <f>IF(SUMIFS('2.gk_过程评价'!$C:$C,'2.gk_过程评价'!$A:$A,B17)&gt;0,SUMIFS('2.gk_过程评价'!$C:$C,'2.gk_过程评价'!$A:$A,B17),"")</f>
        <v>13062.1497898402</v>
      </c>
      <c r="I17" s="56">
        <f>IF(SUMIF('3.gk_上线质量'!B:B,B17,'3.gk_上线质量'!D:D)&lt;&gt;0,SUMIF('3.gk_上线质量'!B:B,B17,'3.gk_上线质量'!D:D),"")</f>
        <v>20151.7582560854</v>
      </c>
      <c r="J17" s="116">
        <f>IF(SUMIFS('4.gk_艺体质量'!$E$4:$E$53,'4.gk_艺体质量'!$A$4:$A$53,B17)&gt;0,SUMIFS('4.gk_艺体质量'!$E$4:$E$53,'4.gk_艺体质量'!$A$4:$A$53,B17),"")</f>
        <v>12588.6743955963</v>
      </c>
      <c r="K17" s="116">
        <f>IF(SUMIF('5.gk_超额目标'!B:B,B17,'5.gk_超额目标'!D:D)&gt;0,SUMIF('5.gk_超额目标'!B:B,B17,'5.gk_超额目标'!D:D),"")</f>
        <v>940.639934849232</v>
      </c>
      <c r="L17" s="116">
        <f>IF(SUMIF('6.gk_年级管理'!A:A,B17,'6.gk_年级管理'!D:D)&gt;0,SUMIF('6.gk_年级管理'!A:A,B17,'6.gk_年级管理'!D:D),"")</f>
        <v>1004.30769230769</v>
      </c>
      <c r="M17" s="58">
        <f t="shared" si="1"/>
        <v>62126.4241611413</v>
      </c>
      <c r="N17" s="23">
        <f t="shared" si="2"/>
        <v>65000.7091882008</v>
      </c>
      <c r="O17" s="23">
        <f t="shared" si="3"/>
        <v>65000.7091882008</v>
      </c>
      <c r="P17" s="119"/>
      <c r="Q17" s="126"/>
      <c r="R17" s="126"/>
    </row>
    <row r="18" ht="15.95" customHeight="1" spans="1:18">
      <c r="A18" s="113">
        <v>11</v>
      </c>
      <c r="B18" s="113" t="s">
        <v>35</v>
      </c>
      <c r="C18" s="115" t="str">
        <f>IF(SUMIF(高一质量奖!A:A,B18,高一质量奖!B:B)&gt;0,SUMIF(高一质量奖!A:A,B18,高一质量奖!B:B),"")</f>
        <v/>
      </c>
      <c r="D18" s="115">
        <f>IF(SUMIF(高二质量奖!A:A,B18,高二质量奖!B:B)&gt;0,SUMIF(高二质量奖!A:A,B18,高二质量奖!B:B),"")</f>
        <v>6215.59966624515</v>
      </c>
      <c r="E18" s="115" t="str">
        <f>IF(SUMIF(高三质量奖!A:A,B18,高三质量奖!D:D)&gt;0,SUMIF(高三质量奖!A:A,B18,高三质量奖!D:D),"")</f>
        <v/>
      </c>
      <c r="F18" s="115">
        <f t="shared" si="0"/>
        <v>6215.59966624515</v>
      </c>
      <c r="G18" s="116" t="str">
        <f>IF(SUMIFS('1.gk_工作量'!$M$4:$M$63,'1.gk_工作量'!$B$4:$B$63,B18)&gt;0,SUMIFS('1.gk_工作量'!$M$4:$M$63,'1.gk_工作量'!$B$4:$B$63,B18),"")</f>
        <v/>
      </c>
      <c r="H18" s="116" t="str">
        <f>IF(SUMIFS('2.gk_过程评价'!$C:$C,'2.gk_过程评价'!$A:$A,B18)&gt;0,SUMIFS('2.gk_过程评价'!$C:$C,'2.gk_过程评价'!$A:$A,B18),"")</f>
        <v/>
      </c>
      <c r="I18" s="56" t="str">
        <f>IF(SUMIF('3.gk_上线质量'!B:B,B18,'3.gk_上线质量'!D:D)&lt;&gt;0,SUMIF('3.gk_上线质量'!B:B,B18,'3.gk_上线质量'!D:D),"")</f>
        <v/>
      </c>
      <c r="J18" s="116" t="str">
        <f>IF(SUMIFS('4.gk_艺体质量'!$E$4:$E$53,'4.gk_艺体质量'!$A$4:$A$53,B18)&gt;0,SUMIFS('4.gk_艺体质量'!$E$4:$E$53,'4.gk_艺体质量'!$A$4:$A$53,B18),"")</f>
        <v/>
      </c>
      <c r="K18" s="116" t="str">
        <f>IF(SUMIF('5.gk_超额目标'!B:B,B18,'5.gk_超额目标'!D:D)&gt;0,SUMIF('5.gk_超额目标'!B:B,B18,'5.gk_超额目标'!D:D),"")</f>
        <v/>
      </c>
      <c r="L18" s="116" t="str">
        <f>IF(SUMIF('6.gk_年级管理'!A:A,B18,'6.gk_年级管理'!D:D)&gt;0,SUMIF('6.gk_年级管理'!A:A,B18,'6.gk_年级管理'!D:D),"")</f>
        <v/>
      </c>
      <c r="M18" s="58">
        <f t="shared" si="1"/>
        <v>0</v>
      </c>
      <c r="N18" s="23">
        <f t="shared" si="2"/>
        <v>6215.59966624515</v>
      </c>
      <c r="O18" s="23">
        <f t="shared" si="3"/>
        <v>6215.59966624515</v>
      </c>
      <c r="P18" s="121"/>
      <c r="Q18" s="126"/>
      <c r="R18" s="126"/>
    </row>
    <row r="19" ht="15.95" customHeight="1" spans="1:18">
      <c r="A19" s="113">
        <v>12</v>
      </c>
      <c r="B19" s="113" t="s">
        <v>36</v>
      </c>
      <c r="C19" s="115" t="str">
        <f>IF(SUMIF(高一质量奖!A:A,B19,高一质量奖!B:B)&gt;0,SUMIF(高一质量奖!A:A,B19,高一质量奖!B:B),"")</f>
        <v/>
      </c>
      <c r="D19" s="115" t="str">
        <f>IF(SUMIF(高二质量奖!A:A,B19,高二质量奖!B:B)&gt;0,SUMIF(高二质量奖!A:A,B19,高二质量奖!B:B),"")</f>
        <v/>
      </c>
      <c r="E19" s="115" t="str">
        <f>IF(SUMIF(高三质量奖!A:A,B19,高三质量奖!D:D)&gt;0,SUMIF(高三质量奖!A:A,B19,高三质量奖!D:D),"")</f>
        <v/>
      </c>
      <c r="F19" s="115">
        <f t="shared" si="0"/>
        <v>0</v>
      </c>
      <c r="G19" s="116">
        <f>IF(SUMIFS('1.gk_工作量'!$M$4:$M$63,'1.gk_工作量'!$B$4:$B$63,B19)&gt;0,SUMIFS('1.gk_工作量'!$M$4:$M$63,'1.gk_工作量'!$B$4:$B$63,B19),"")</f>
        <v>10781.3017103174</v>
      </c>
      <c r="H19" s="116" t="str">
        <f>IF(SUMIFS('2.gk_过程评价'!$C:$C,'2.gk_过程评价'!$A:$A,B19)&gt;0,SUMIFS('2.gk_过程评价'!$C:$C,'2.gk_过程评价'!$A:$A,B19),"")</f>
        <v/>
      </c>
      <c r="I19" s="56" t="str">
        <f>IF(SUMIF('3.gk_上线质量'!B:B,B19,'3.gk_上线质量'!D:D)&lt;&gt;0,SUMIF('3.gk_上线质量'!B:B,B19,'3.gk_上线质量'!D:D),"")</f>
        <v/>
      </c>
      <c r="J19" s="116" t="str">
        <f>IF(SUMIFS('4.gk_艺体质量'!$E$4:$E$53,'4.gk_艺体质量'!$A$4:$A$53,B19)&gt;0,SUMIFS('4.gk_艺体质量'!$E$4:$E$53,'4.gk_艺体质量'!$A$4:$A$53,B19),"")</f>
        <v/>
      </c>
      <c r="K19" s="116" t="str">
        <f>IF(SUMIF('5.gk_超额目标'!B:B,B19,'5.gk_超额目标'!D:D)&gt;0,SUMIF('5.gk_超额目标'!B:B,B19,'5.gk_超额目标'!D:D),"")</f>
        <v/>
      </c>
      <c r="L19" s="116" t="str">
        <f>IF(SUMIF('6.gk_年级管理'!A:A,B19,'6.gk_年级管理'!D:D)&gt;0,SUMIF('6.gk_年级管理'!A:A,B19,'6.gk_年级管理'!D:D),"")</f>
        <v/>
      </c>
      <c r="M19" s="58">
        <f t="shared" si="1"/>
        <v>10781.3017103174</v>
      </c>
      <c r="N19" s="23">
        <f t="shared" si="2"/>
        <v>10781.3017103174</v>
      </c>
      <c r="O19" s="23">
        <f t="shared" si="3"/>
        <v>10781.3017103174</v>
      </c>
      <c r="P19" s="120"/>
      <c r="Q19" s="126"/>
      <c r="R19" s="126"/>
    </row>
    <row r="20" ht="15.95" customHeight="1" spans="1:18">
      <c r="A20" s="113">
        <v>13</v>
      </c>
      <c r="B20" s="113" t="s">
        <v>37</v>
      </c>
      <c r="C20" s="115" t="str">
        <f>IF(SUMIF(高一质量奖!A:A,B20,高一质量奖!B:B)&gt;0,SUMIF(高一质量奖!A:A,B20,高一质量奖!B:B),"")</f>
        <v/>
      </c>
      <c r="D20" s="115" t="str">
        <f>IF(SUMIF(高二质量奖!A:A,B20,高二质量奖!B:B)&gt;0,SUMIF(高二质量奖!A:A,B20,高二质量奖!B:B),"")</f>
        <v/>
      </c>
      <c r="E20" s="115" t="str">
        <f>IF(SUMIF(高三质量奖!A:A,B20,高三质量奖!D:D)&gt;0,SUMIF(高三质量奖!A:A,B20,高三质量奖!D:D),"")</f>
        <v/>
      </c>
      <c r="F20" s="115">
        <f t="shared" si="0"/>
        <v>0</v>
      </c>
      <c r="G20" s="116">
        <f>IF(SUMIFS('1.gk_工作量'!$M$4:$M$63,'1.gk_工作量'!$B$4:$B$63,B20)&gt;0,SUMIFS('1.gk_工作量'!$M$4:$M$63,'1.gk_工作量'!$B$4:$B$63,B20),"")</f>
        <v>14033.3371409437</v>
      </c>
      <c r="H20" s="116">
        <f>IF(SUMIFS('2.gk_过程评价'!$C:$C,'2.gk_过程评价'!$A:$A,B20)&gt;0,SUMIFS('2.gk_过程评价'!$C:$C,'2.gk_过程评价'!$A:$A,B20),"")</f>
        <v>13011.998517351</v>
      </c>
      <c r="I20" s="56">
        <f>IF(SUMIF('3.gk_上线质量'!B:B,B20,'3.gk_上线质量'!D:D)&lt;&gt;0,SUMIF('3.gk_上线质量'!B:B,B20,'3.gk_上线质量'!D:D),"")</f>
        <v>15048.2916857778</v>
      </c>
      <c r="J20" s="116">
        <f>IF(SUMIFS('4.gk_艺体质量'!$E$4:$E$53,'4.gk_艺体质量'!$A$4:$A$53,B20)&gt;0,SUMIFS('4.gk_艺体质量'!$E$4:$E$53,'4.gk_艺体质量'!$A$4:$A$53,B20),"")</f>
        <v>2692.23135588991</v>
      </c>
      <c r="K20" s="116">
        <f>IF(SUMIF('5.gk_超额目标'!B:B,B20,'5.gk_超额目标'!D:D)&gt;0,SUMIF('5.gk_超额目标'!B:B,B20,'5.gk_超额目标'!D:D),"")</f>
        <v>702.421294014273</v>
      </c>
      <c r="L20" s="116">
        <f>IF(SUMIF('6.gk_年级管理'!A:A,B20,'6.gk_年级管理'!D:D)&gt;0,SUMIF('6.gk_年级管理'!A:A,B20,'6.gk_年级管理'!D:D),"")</f>
        <v>1305.6</v>
      </c>
      <c r="M20" s="58">
        <f t="shared" si="1"/>
        <v>46793.8799939768</v>
      </c>
      <c r="N20" s="23">
        <f t="shared" si="2"/>
        <v>46793.8799939768</v>
      </c>
      <c r="O20" s="23">
        <f t="shared" si="3"/>
        <v>46793.8799939768</v>
      </c>
      <c r="P20" s="119"/>
      <c r="Q20" s="126"/>
      <c r="R20" s="126"/>
    </row>
    <row r="21" ht="15.95" customHeight="1" spans="1:18">
      <c r="A21" s="113">
        <v>14</v>
      </c>
      <c r="B21" s="113" t="s">
        <v>38</v>
      </c>
      <c r="C21" s="115" t="str">
        <f>IF(SUMIF(高一质量奖!A:A,B21,高一质量奖!B:B)&gt;0,SUMIF(高一质量奖!A:A,B21,高一质量奖!B:B),"")</f>
        <v/>
      </c>
      <c r="D21" s="115" t="str">
        <f>IF(SUMIF(高二质量奖!A:A,B21,高二质量奖!B:B)&gt;0,SUMIF(高二质量奖!A:A,B21,高二质量奖!B:B),"")</f>
        <v/>
      </c>
      <c r="E21" s="115">
        <f>IF(SUMIF(高三质量奖!A:A,B21,高三质量奖!D:D)&gt;0,SUMIF(高三质量奖!A:A,B21,高三质量奖!D:D),"")</f>
        <v>11679.5822212721</v>
      </c>
      <c r="F21" s="115">
        <f t="shared" si="0"/>
        <v>11679.5822212721</v>
      </c>
      <c r="G21" s="116">
        <f>IF(SUMIFS('1.gk_工作量'!$M$4:$M$63,'1.gk_工作量'!$B$4:$B$63,B21)&gt;0,SUMIFS('1.gk_工作量'!$M$4:$M$63,'1.gk_工作量'!$B$4:$B$63,B21),"")</f>
        <v>13008.141722505</v>
      </c>
      <c r="H21" s="116">
        <f>IF(SUMIFS('2.gk_过程评价'!$C:$C,'2.gk_过程评价'!$A:$A,B21)&gt;0,SUMIFS('2.gk_过程评价'!$C:$C,'2.gk_过程评价'!$A:$A,B21),"")</f>
        <v>8813.89248614163</v>
      </c>
      <c r="I21" s="56">
        <f>IF(SUMIF('3.gk_上线质量'!B:B,B21,'3.gk_上线质量'!D:D)&lt;&gt;0,SUMIF('3.gk_上线质量'!B:B,B21,'3.gk_上线质量'!D:D),"")</f>
        <v>18760.705127122</v>
      </c>
      <c r="J21" s="116">
        <f>IF(SUMIFS('4.gk_艺体质量'!$E$4:$E$53,'4.gk_艺体质量'!$A$4:$A$53,B21)&gt;0,SUMIFS('4.gk_艺体质量'!$E$4:$E$53,'4.gk_艺体质量'!$A$4:$A$53,B21),"")</f>
        <v>486.097328146789</v>
      </c>
      <c r="K21" s="116">
        <f>IF(SUMIF('5.gk_超额目标'!B:B,B21,'5.gk_超额目标'!D:D)&gt;0,SUMIF('5.gk_超额目标'!B:B,B21,'5.gk_超额目标'!D:D),"")</f>
        <v>875.708621761214</v>
      </c>
      <c r="L21" s="116">
        <f>IF(SUMIF('6.gk_年级管理'!A:A,B21,'6.gk_年级管理'!D:D)&gt;0,SUMIF('6.gk_年级管理'!A:A,B21,'6.gk_年级管理'!D:D),"")</f>
        <v>1305.6</v>
      </c>
      <c r="M21" s="58">
        <f t="shared" si="1"/>
        <v>43250.1452856767</v>
      </c>
      <c r="N21" s="23">
        <f t="shared" si="2"/>
        <v>54929.7275069488</v>
      </c>
      <c r="O21" s="23">
        <f t="shared" si="3"/>
        <v>54929.7275069488</v>
      </c>
      <c r="P21" s="122" t="s">
        <v>39</v>
      </c>
      <c r="Q21" s="126"/>
      <c r="R21" s="126"/>
    </row>
    <row r="22" ht="15.95" customHeight="1" spans="1:18">
      <c r="A22" s="113">
        <v>15</v>
      </c>
      <c r="B22" s="113" t="s">
        <v>40</v>
      </c>
      <c r="C22" s="115">
        <f>IF(SUMIF(高一质量奖!A:A,B22,高一质量奖!B:B)&gt;0,SUMIF(高一质量奖!A:A,B22,高一质量奖!B:B),"")</f>
        <v>3255.59726345237</v>
      </c>
      <c r="D22" s="115" t="str">
        <f>IF(SUMIF(高二质量奖!A:A,B22,高二质量奖!B:B)&gt;0,SUMIF(高二质量奖!A:A,B22,高二质量奖!B:B),"")</f>
        <v/>
      </c>
      <c r="E22" s="115" t="str">
        <f>IF(SUMIF(高三质量奖!A:A,B22,高三质量奖!D:D)&gt;0,SUMIF(高三质量奖!A:A,B22,高三质量奖!D:D),"")</f>
        <v/>
      </c>
      <c r="F22" s="115">
        <f t="shared" si="0"/>
        <v>3255.59726345237</v>
      </c>
      <c r="G22" s="116" t="str">
        <f>IF(SUMIFS('1.gk_工作量'!$M$4:$M$63,'1.gk_工作量'!$B$4:$B$63,B22)&gt;0,SUMIFS('1.gk_工作量'!$M$4:$M$63,'1.gk_工作量'!$B$4:$B$63,B22),"")</f>
        <v/>
      </c>
      <c r="H22" s="116" t="str">
        <f>IF(SUMIFS('2.gk_过程评价'!$C:$C,'2.gk_过程评价'!$A:$A,B22)&gt;0,SUMIFS('2.gk_过程评价'!$C:$C,'2.gk_过程评价'!$A:$A,B22),"")</f>
        <v/>
      </c>
      <c r="I22" s="56" t="str">
        <f>IF(SUMIF('3.gk_上线质量'!B:B,B22,'3.gk_上线质量'!D:D)&lt;&gt;0,SUMIF('3.gk_上线质量'!B:B,B22,'3.gk_上线质量'!D:D),"")</f>
        <v/>
      </c>
      <c r="J22" s="116" t="str">
        <f>IF(SUMIFS('4.gk_艺体质量'!$E$4:$E$53,'4.gk_艺体质量'!$A$4:$A$53,B22)&gt;0,SUMIFS('4.gk_艺体质量'!$E$4:$E$53,'4.gk_艺体质量'!$A$4:$A$53,B22),"")</f>
        <v/>
      </c>
      <c r="K22" s="116" t="str">
        <f>IF(SUMIF('5.gk_超额目标'!B:B,B22,'5.gk_超额目标'!D:D)&gt;0,SUMIF('5.gk_超额目标'!B:B,B22,'5.gk_超额目标'!D:D),"")</f>
        <v/>
      </c>
      <c r="L22" s="116" t="str">
        <f>IF(SUMIF('6.gk_年级管理'!A:A,B22,'6.gk_年级管理'!D:D)&gt;0,SUMIF('6.gk_年级管理'!A:A,B22,'6.gk_年级管理'!D:D),"")</f>
        <v/>
      </c>
      <c r="M22" s="58">
        <f t="shared" si="1"/>
        <v>0</v>
      </c>
      <c r="N22" s="23">
        <f t="shared" si="2"/>
        <v>3255.59726345237</v>
      </c>
      <c r="O22" s="23">
        <f t="shared" si="3"/>
        <v>3255.59726345237</v>
      </c>
      <c r="P22" s="122"/>
      <c r="Q22" s="126"/>
      <c r="R22" s="126"/>
    </row>
    <row r="23" ht="15.95" customHeight="1" spans="1:18">
      <c r="A23" s="113">
        <v>16</v>
      </c>
      <c r="B23" s="113" t="s">
        <v>41</v>
      </c>
      <c r="C23" s="115" t="str">
        <f>IF(SUMIF(高一质量奖!A:A,B23,高一质量奖!B:B)&gt;0,SUMIF(高一质量奖!A:A,B23,高一质量奖!B:B),"")</f>
        <v/>
      </c>
      <c r="D23" s="115" t="str">
        <f>IF(SUMIF(高二质量奖!A:A,B23,高二质量奖!B:B)&gt;0,SUMIF(高二质量奖!A:A,B23,高二质量奖!B:B),"")</f>
        <v/>
      </c>
      <c r="E23" s="115" t="str">
        <f>IF(SUMIF(高三质量奖!A:A,B23,高三质量奖!D:D)&gt;0,SUMIF(高三质量奖!A:A,B23,高三质量奖!D:D),"")</f>
        <v/>
      </c>
      <c r="F23" s="115">
        <f t="shared" si="0"/>
        <v>0</v>
      </c>
      <c r="G23" s="116">
        <f>IF(SUMIFS('1.gk_工作量'!$M$4:$M$63,'1.gk_工作量'!$B$4:$B$63,B23)&gt;0,SUMIFS('1.gk_工作量'!$M$4:$M$63,'1.gk_工作量'!$B$4:$B$63,B23),"")</f>
        <v>4339.7643778301</v>
      </c>
      <c r="H23" s="116">
        <f>IF(SUMIFS('2.gk_过程评价'!$C:$C,'2.gk_过程评价'!$A:$A,B23)&gt;0,SUMIFS('2.gk_过程评价'!$C:$C,'2.gk_过程评价'!$A:$A,B23),"")</f>
        <v>8499.63025372647</v>
      </c>
      <c r="I23" s="56">
        <f>IF(SUMIF('3.gk_上线质量'!B:B,B23,'3.gk_上线质量'!D:D)&lt;&gt;0,SUMIF('3.gk_上线质量'!B:B,B23,'3.gk_上线质量'!D:D),"")</f>
        <v>3743.32573309891</v>
      </c>
      <c r="J23" s="116">
        <f>IF(SUMIFS('4.gk_艺体质量'!$E$4:$E$53,'4.gk_艺体质量'!$A$4:$A$53,B23)&gt;0,SUMIFS('4.gk_艺体质量'!$E$4:$E$53,'4.gk_艺体质量'!$A$4:$A$53,B23),"")</f>
        <v>1046.97886062385</v>
      </c>
      <c r="K23" s="116">
        <f>IF(SUMIF('5.gk_超额目标'!B:B,B23,'5.gk_超额目标'!D:D)&gt;0,SUMIF('5.gk_超额目标'!B:B,B23,'5.gk_超额目标'!D:D),"")</f>
        <v>174.730245815563</v>
      </c>
      <c r="L23" s="116" t="str">
        <f>IF(SUMIF('6.gk_年级管理'!A:A,B23,'6.gk_年级管理'!D:D)&gt;0,SUMIF('6.gk_年级管理'!A:A,B23,'6.gk_年级管理'!D:D),"")</f>
        <v/>
      </c>
      <c r="M23" s="58">
        <f t="shared" si="1"/>
        <v>17804.4294710949</v>
      </c>
      <c r="N23" s="23">
        <f t="shared" si="2"/>
        <v>17804.4294710949</v>
      </c>
      <c r="O23" s="23">
        <f t="shared" si="3"/>
        <v>17804.4294710949</v>
      </c>
      <c r="P23" s="119"/>
      <c r="Q23" s="126"/>
      <c r="R23" s="126"/>
    </row>
    <row r="24" ht="15.95" customHeight="1" spans="1:18">
      <c r="A24" s="113">
        <v>17</v>
      </c>
      <c r="B24" s="113" t="s">
        <v>42</v>
      </c>
      <c r="C24" s="115" t="str">
        <f>IF(SUMIF(高一质量奖!A:A,B24,高一质量奖!B:B)&gt;0,SUMIF(高一质量奖!A:A,B24,高一质量奖!B:B),"")</f>
        <v/>
      </c>
      <c r="D24" s="115" t="str">
        <f>IF(SUMIF(高二质量奖!A:A,B24,高二质量奖!B:B)&gt;0,SUMIF(高二质量奖!A:A,B24,高二质量奖!B:B),"")</f>
        <v/>
      </c>
      <c r="E24" s="115">
        <f>IF(SUMIF(高三质量奖!A:A,B24,高三质量奖!D:D)&gt;0,SUMIF(高三质量奖!A:A,B24,高三质量奖!D:D),"")</f>
        <v>1342.18867924528</v>
      </c>
      <c r="F24" s="115">
        <f t="shared" si="0"/>
        <v>1342.18867924528</v>
      </c>
      <c r="G24" s="116">
        <f>IF(SUMIFS('1.gk_工作量'!$M$4:$M$63,'1.gk_工作量'!$B$4:$B$63,B24)&gt;0,SUMIFS('1.gk_工作量'!$M$4:$M$63,'1.gk_工作量'!$B$4:$B$63,B24),"")</f>
        <v>14066.9472535617</v>
      </c>
      <c r="H24" s="116">
        <f>IF(SUMIFS('2.gk_过程评价'!$C:$C,'2.gk_过程评价'!$A:$A,B24)&gt;0,SUMIFS('2.gk_过程评价'!$C:$C,'2.gk_过程评价'!$A:$A,B24),"")</f>
        <v>12795.9580363494</v>
      </c>
      <c r="I24" s="56">
        <f>IF(SUMIF('3.gk_上线质量'!B:B,B24,'3.gk_上线质量'!D:D)&lt;&gt;0,SUMIF('3.gk_上线质量'!B:B,B24,'3.gk_上线质量'!D:D),"")</f>
        <v>27052.3690884842</v>
      </c>
      <c r="J24" s="116">
        <f>IF(SUMIFS('4.gk_艺体质量'!$E$4:$E$53,'4.gk_艺体质量'!$A$4:$A$53,B24)&gt;0,SUMIFS('4.gk_艺体质量'!$E$4:$E$53,'4.gk_艺体质量'!$A$4:$A$53,B24),"")</f>
        <v>373.921021651376</v>
      </c>
      <c r="K24" s="116">
        <f>IF(SUMIF('5.gk_超额目标'!B:B,B24,'5.gk_超额目标'!D:D)&gt;0,SUMIF('5.gk_超额目标'!B:B,B24,'5.gk_超额目标'!D:D),"")</f>
        <v>1262.74533336191</v>
      </c>
      <c r="L24" s="116">
        <f>IF(SUMIF('6.gk_年级管理'!A:A,B24,'6.gk_年级管理'!D:D)&gt;0,SUMIF('6.gk_年级管理'!A:A,B24,'6.gk_年级管理'!D:D),"")</f>
        <v>1305.6</v>
      </c>
      <c r="M24" s="58">
        <f t="shared" si="1"/>
        <v>56857.5407334086</v>
      </c>
      <c r="N24" s="23">
        <f t="shared" si="2"/>
        <v>58199.7294126538</v>
      </c>
      <c r="O24" s="23">
        <f t="shared" si="3"/>
        <v>58199.7294126538</v>
      </c>
      <c r="P24" s="119"/>
      <c r="Q24" s="126"/>
      <c r="R24" s="126"/>
    </row>
    <row r="25" ht="15.95" customHeight="1" spans="1:16">
      <c r="A25" s="113">
        <v>18</v>
      </c>
      <c r="B25" s="113" t="s">
        <v>43</v>
      </c>
      <c r="C25" s="115" t="str">
        <f>IF(SUMIF(高一质量奖!A:A,B25,高一质量奖!B:B)&gt;0,SUMIF(高一质量奖!A:A,B25,高一质量奖!B:B),"")</f>
        <v/>
      </c>
      <c r="D25" s="115" t="str">
        <f>IF(SUMIF(高二质量奖!A:A,B25,高二质量奖!B:B)&gt;0,SUMIF(高二质量奖!A:A,B25,高二质量奖!B:B),"")</f>
        <v/>
      </c>
      <c r="E25" s="115">
        <f>IF(SUMIF(高三质量奖!A:A,B25,高三质量奖!D:D)&gt;0,SUMIF(高三质量奖!A:A,B25,高三质量奖!D:D),"")</f>
        <v>7395.65748860184</v>
      </c>
      <c r="F25" s="115">
        <f t="shared" si="0"/>
        <v>7395.65748860184</v>
      </c>
      <c r="G25" s="116">
        <f>IF(SUMIFS('1.gk_工作量'!$M$4:$M$63,'1.gk_工作量'!$B$4:$B$63,B25)&gt;0,SUMIFS('1.gk_工作量'!$M$4:$M$63,'1.gk_工作量'!$B$4:$B$63,B25),"")</f>
        <v>13623.5714196358</v>
      </c>
      <c r="H25" s="116">
        <f>IF(SUMIFS('2.gk_过程评价'!$C:$C,'2.gk_过程评价'!$A:$A,B25)&gt;0,SUMIFS('2.gk_过程评价'!$C:$C,'2.gk_过程评价'!$A:$A,B25),"")</f>
        <v>12511.1396897769</v>
      </c>
      <c r="I25" s="56">
        <f>IF(SUMIF('3.gk_上线质量'!B:B,B25,'3.gk_上线质量'!D:D)&lt;&gt;0,SUMIF('3.gk_上线质量'!B:B,B25,'3.gk_上线质量'!D:D),"")</f>
        <v>17471.9093891344</v>
      </c>
      <c r="J25" s="116">
        <f>IF(SUMIFS('4.gk_艺体质量'!$E$4:$E$53,'4.gk_艺体质量'!$A$4:$A$53,B25)&gt;0,SUMIFS('4.gk_艺体质量'!$E$4:$E$53,'4.gk_艺体质量'!$A$4:$A$53,B25),"")</f>
        <v>1196.5472692844</v>
      </c>
      <c r="K25" s="116">
        <f>IF(SUMIF('5.gk_超额目标'!B:B,B25,'5.gk_超额目标'!D:D)&gt;0,SUMIF('5.gk_超额目标'!B:B,B25,'5.gk_超额目标'!D:D),"")</f>
        <v>815.550459698678</v>
      </c>
      <c r="L25" s="116">
        <f>IF(SUMIF('6.gk_年级管理'!A:A,B25,'6.gk_年级管理'!D:D)&gt;0,SUMIF('6.gk_年级管理'!A:A,B25,'6.gk_年级管理'!D:D),"")</f>
        <v>1004.30769230769</v>
      </c>
      <c r="M25" s="58">
        <f t="shared" si="1"/>
        <v>46623.0259198378</v>
      </c>
      <c r="N25" s="23">
        <f t="shared" si="2"/>
        <v>54018.6834084396</v>
      </c>
      <c r="O25" s="23">
        <f t="shared" si="3"/>
        <v>54018.6834084396</v>
      </c>
      <c r="P25" s="122"/>
    </row>
    <row r="26" ht="15.95" customHeight="1" spans="1:16">
      <c r="A26" s="113">
        <v>19</v>
      </c>
      <c r="B26" s="113" t="s">
        <v>44</v>
      </c>
      <c r="C26" s="115" t="str">
        <f>IF(SUMIF(高一质量奖!A:A,B26,高一质量奖!B:B)&gt;0,SUMIF(高一质量奖!A:A,B26,高一质量奖!B:B),"")</f>
        <v/>
      </c>
      <c r="D26" s="115">
        <f>IF(SUMIF(高二质量奖!A:A,B26,高二质量奖!B:B)&gt;0,SUMIF(高二质量奖!A:A,B26,高二质量奖!B:B),"")</f>
        <v>14966.7063230564</v>
      </c>
      <c r="E26" s="115" t="str">
        <f>IF(SUMIF(高三质量奖!A:A,B26,高三质量奖!D:D)&gt;0,SUMIF(高三质量奖!A:A,B26,高三质量奖!D:D),"")</f>
        <v/>
      </c>
      <c r="F26" s="115">
        <f t="shared" si="0"/>
        <v>14966.7063230564</v>
      </c>
      <c r="G26" s="116" t="str">
        <f>IF(SUMIFS('1.gk_工作量'!$M$4:$M$63,'1.gk_工作量'!$B$4:$B$63,B26)&gt;0,SUMIFS('1.gk_工作量'!$M$4:$M$63,'1.gk_工作量'!$B$4:$B$63,B26),"")</f>
        <v/>
      </c>
      <c r="H26" s="116" t="str">
        <f>IF(SUMIFS('2.gk_过程评价'!$C:$C,'2.gk_过程评价'!$A:$A,B26)&gt;0,SUMIFS('2.gk_过程评价'!$C:$C,'2.gk_过程评价'!$A:$A,B26),"")</f>
        <v/>
      </c>
      <c r="I26" s="56" t="str">
        <f>IF(SUMIF('3.gk_上线质量'!B:B,B26,'3.gk_上线质量'!D:D)&lt;&gt;0,SUMIF('3.gk_上线质量'!B:B,B26,'3.gk_上线质量'!D:D),"")</f>
        <v/>
      </c>
      <c r="J26" s="116" t="str">
        <f>IF(SUMIFS('4.gk_艺体质量'!$E$4:$E$53,'4.gk_艺体质量'!$A$4:$A$53,B26)&gt;0,SUMIFS('4.gk_艺体质量'!$E$4:$E$53,'4.gk_艺体质量'!$A$4:$A$53,B26),"")</f>
        <v/>
      </c>
      <c r="K26" s="116" t="str">
        <f>IF(SUMIF('5.gk_超额目标'!B:B,B26,'5.gk_超额目标'!D:D)&gt;0,SUMIF('5.gk_超额目标'!B:B,B26,'5.gk_超额目标'!D:D),"")</f>
        <v/>
      </c>
      <c r="L26" s="116" t="str">
        <f>IF(SUMIF('6.gk_年级管理'!A:A,B26,'6.gk_年级管理'!D:D)&gt;0,SUMIF('6.gk_年级管理'!A:A,B26,'6.gk_年级管理'!D:D),"")</f>
        <v/>
      </c>
      <c r="M26" s="58">
        <f t="shared" si="1"/>
        <v>0</v>
      </c>
      <c r="N26" s="23">
        <f t="shared" si="2"/>
        <v>14966.7063230564</v>
      </c>
      <c r="O26" s="23">
        <f t="shared" si="3"/>
        <v>14966.7063230564</v>
      </c>
      <c r="P26" s="122"/>
    </row>
    <row r="27" ht="15.95" customHeight="1" spans="1:16">
      <c r="A27" s="113">
        <v>20</v>
      </c>
      <c r="B27" s="113" t="s">
        <v>45</v>
      </c>
      <c r="C27" s="115" t="str">
        <f>IF(SUMIF(高一质量奖!A:A,B27,高一质量奖!B:B)&gt;0,SUMIF(高一质量奖!A:A,B27,高一质量奖!B:B),"")</f>
        <v/>
      </c>
      <c r="D27" s="115" t="str">
        <f>IF(SUMIF(高二质量奖!A:A,B27,高二质量奖!B:B)&gt;0,SUMIF(高二质量奖!A:A,B27,高二质量奖!B:B),"")</f>
        <v/>
      </c>
      <c r="E27" s="115">
        <f>IF(SUMIF(高三质量奖!A:A,B27,高三质量奖!D:D)&gt;0,SUMIF(高三质量奖!A:A,B27,高三质量奖!D:D),"")</f>
        <v>22497.7511314575</v>
      </c>
      <c r="F27" s="115">
        <f t="shared" si="0"/>
        <v>22497.7511314575</v>
      </c>
      <c r="G27" s="116">
        <f>IF(SUMIFS('1.gk_工作量'!$M$4:$M$63,'1.gk_工作量'!$B$4:$B$63,B27)&gt;0,SUMIFS('1.gk_工作量'!$M$4:$M$63,'1.gk_工作量'!$B$4:$B$63,B27),"")</f>
        <v>18496.6658606669</v>
      </c>
      <c r="H27" s="116">
        <f>IF(SUMIFS('2.gk_过程评价'!$C:$C,'2.gk_过程评价'!$A:$A,B27)&gt;0,SUMIFS('2.gk_过程评价'!$C:$C,'2.gk_过程评价'!$A:$A,B27),"")</f>
        <v>13072.3819618376</v>
      </c>
      <c r="I27" s="56">
        <f>IF(SUMIF('3.gk_上线质量'!B:B,B27,'3.gk_上线质量'!D:D)&lt;&gt;0,SUMIF('3.gk_上线质量'!B:B,B27,'3.gk_上线质量'!D:D),"")</f>
        <v>35571.4675918441</v>
      </c>
      <c r="J27" s="116">
        <f>IF(SUMIFS('4.gk_艺体质量'!$E$4:$E$53,'4.gk_艺体质量'!$A$4:$A$53,B27)&gt;0,SUMIFS('4.gk_艺体质量'!$E$4:$E$53,'4.gk_艺体质量'!$A$4:$A$53,B27),"")</f>
        <v>1944.38931258716</v>
      </c>
      <c r="K27" s="116">
        <f>IF(SUMIF('5.gk_超额目标'!B:B,B27,'5.gk_超额目标'!D:D)&gt;0,SUMIF('5.gk_超额目标'!B:B,B27,'5.gk_超额目标'!D:D),"")</f>
        <v>1660.39819120893</v>
      </c>
      <c r="L27" s="116">
        <f>IF(SUMIF('6.gk_年级管理'!A:A,B27,'6.gk_年级管理'!D:D)&gt;0,SUMIF('6.gk_年级管理'!A:A,B27,'6.gk_年级管理'!D:D),"")</f>
        <v>1004.30769230769</v>
      </c>
      <c r="M27" s="58">
        <f t="shared" si="1"/>
        <v>71749.6106104524</v>
      </c>
      <c r="N27" s="23">
        <f t="shared" si="2"/>
        <v>94247.3617419099</v>
      </c>
      <c r="O27" s="23">
        <f t="shared" si="3"/>
        <v>94247.3617419099</v>
      </c>
      <c r="P27" s="119"/>
    </row>
    <row r="28" ht="15.95" customHeight="1" spans="1:16">
      <c r="A28" s="113">
        <v>21</v>
      </c>
      <c r="B28" s="113" t="s">
        <v>46</v>
      </c>
      <c r="C28" s="115" t="str">
        <f>IF(SUMIF(高一质量奖!A:A,B28,高一质量奖!B:B)&gt;0,SUMIF(高一质量奖!A:A,B28,高一质量奖!B:B),"")</f>
        <v/>
      </c>
      <c r="D28" s="115" t="str">
        <f>IF(SUMIF(高二质量奖!A:A,B28,高二质量奖!B:B)&gt;0,SUMIF(高二质量奖!A:A,B28,高二质量奖!B:B),"")</f>
        <v/>
      </c>
      <c r="E28" s="115" t="str">
        <f>IF(SUMIF(高三质量奖!A:A,B28,高三质量奖!D:D)&gt;0,SUMIF(高三质量奖!A:A,B28,高三质量奖!D:D),"")</f>
        <v/>
      </c>
      <c r="F28" s="115">
        <f t="shared" si="0"/>
        <v>0</v>
      </c>
      <c r="G28" s="116">
        <f>IF(SUMIFS('1.gk_工作量'!$M$4:$M$63,'1.gk_工作量'!$B$4:$B$63,B28)&gt;0,SUMIFS('1.gk_工作量'!$M$4:$M$63,'1.gk_工作量'!$B$4:$B$63,B28),"")</f>
        <v>2651.21313375181</v>
      </c>
      <c r="H28" s="116" t="str">
        <f>IF(SUMIFS('2.gk_过程评价'!$C:$C,'2.gk_过程评价'!$A:$A,B28)&gt;0,SUMIFS('2.gk_过程评价'!$C:$C,'2.gk_过程评价'!$A:$A,B28),"")</f>
        <v/>
      </c>
      <c r="I28" s="56" t="str">
        <f>IF(SUMIF('3.gk_上线质量'!B:B,B28,'3.gk_上线质量'!D:D)&lt;&gt;0,SUMIF('3.gk_上线质量'!B:B,B28,'3.gk_上线质量'!D:D),"")</f>
        <v/>
      </c>
      <c r="J28" s="116" t="str">
        <f>IF(SUMIFS('4.gk_艺体质量'!$E$4:$E$53,'4.gk_艺体质量'!$A$4:$A$53,B28)&gt;0,SUMIFS('4.gk_艺体质量'!$E$4:$E$53,'4.gk_艺体质量'!$A$4:$A$53,B28),"")</f>
        <v/>
      </c>
      <c r="K28" s="116" t="str">
        <f>IF(SUMIF('5.gk_超额目标'!B:B,B28,'5.gk_超额目标'!D:D)&gt;0,SUMIF('5.gk_超额目标'!B:B,B28,'5.gk_超额目标'!D:D),"")</f>
        <v/>
      </c>
      <c r="L28" s="116" t="str">
        <f>IF(SUMIF('6.gk_年级管理'!A:A,B28,'6.gk_年级管理'!D:D)&gt;0,SUMIF('6.gk_年级管理'!A:A,B28,'6.gk_年级管理'!D:D),"")</f>
        <v/>
      </c>
      <c r="M28" s="58">
        <f t="shared" si="1"/>
        <v>2651.21313375181</v>
      </c>
      <c r="N28" s="23">
        <f t="shared" si="2"/>
        <v>2651.21313375181</v>
      </c>
      <c r="O28" s="23">
        <f t="shared" si="3"/>
        <v>795.363940125543</v>
      </c>
      <c r="P28" s="119" t="s">
        <v>31</v>
      </c>
    </row>
    <row r="29" ht="15.95" customHeight="1" spans="1:16">
      <c r="A29" s="113">
        <v>22</v>
      </c>
      <c r="B29" s="113" t="s">
        <v>47</v>
      </c>
      <c r="C29" s="115" t="str">
        <f>IF(SUMIF(高一质量奖!A:A,B29,高一质量奖!B:B)&gt;0,SUMIF(高一质量奖!A:A,B29,高一质量奖!B:B),"")</f>
        <v/>
      </c>
      <c r="D29" s="115">
        <f>IF(SUMIF(高二质量奖!A:A,B29,高二质量奖!B:B)&gt;0,SUMIF(高二质量奖!A:A,B29,高二质量奖!B:B),"")</f>
        <v>4521.60788938088</v>
      </c>
      <c r="E29" s="115" t="str">
        <f>IF(SUMIF(高三质量奖!A:A,B29,高三质量奖!D:D)&gt;0,SUMIF(高三质量奖!A:A,B29,高三质量奖!D:D),"")</f>
        <v/>
      </c>
      <c r="F29" s="115">
        <f t="shared" si="0"/>
        <v>4521.60788938088</v>
      </c>
      <c r="G29" s="116" t="str">
        <f>IF(SUMIFS('1.gk_工作量'!$M$4:$M$63,'1.gk_工作量'!$B$4:$B$63,B29)&gt;0,SUMIFS('1.gk_工作量'!$M$4:$M$63,'1.gk_工作量'!$B$4:$B$63,B29),"")</f>
        <v/>
      </c>
      <c r="H29" s="116" t="str">
        <f>IF(SUMIFS('2.gk_过程评价'!$C:$C,'2.gk_过程评价'!$A:$A,B29)&gt;0,SUMIFS('2.gk_过程评价'!$C:$C,'2.gk_过程评价'!$A:$A,B29),"")</f>
        <v/>
      </c>
      <c r="I29" s="56" t="str">
        <f>IF(SUMIF('3.gk_上线质量'!B:B,B29,'3.gk_上线质量'!D:D)&lt;&gt;0,SUMIF('3.gk_上线质量'!B:B,B29,'3.gk_上线质量'!D:D),"")</f>
        <v/>
      </c>
      <c r="J29" s="116" t="str">
        <f>IF(SUMIFS('4.gk_艺体质量'!$E$4:$E$53,'4.gk_艺体质量'!$A$4:$A$53,B29)&gt;0,SUMIFS('4.gk_艺体质量'!$E$4:$E$53,'4.gk_艺体质量'!$A$4:$A$53,B29),"")</f>
        <v/>
      </c>
      <c r="K29" s="116" t="str">
        <f>IF(SUMIF('5.gk_超额目标'!B:B,B29,'5.gk_超额目标'!D:D)&gt;0,SUMIF('5.gk_超额目标'!B:B,B29,'5.gk_超额目标'!D:D),"")</f>
        <v/>
      </c>
      <c r="L29" s="116" t="str">
        <f>IF(SUMIF('6.gk_年级管理'!A:A,B29,'6.gk_年级管理'!D:D)&gt;0,SUMIF('6.gk_年级管理'!A:A,B29,'6.gk_年级管理'!D:D),"")</f>
        <v/>
      </c>
      <c r="M29" s="58">
        <f t="shared" si="1"/>
        <v>0</v>
      </c>
      <c r="N29" s="23">
        <f t="shared" si="2"/>
        <v>4521.60788938088</v>
      </c>
      <c r="O29" s="23">
        <f t="shared" si="3"/>
        <v>4521.60788938088</v>
      </c>
      <c r="P29" s="122" t="s">
        <v>24</v>
      </c>
    </row>
    <row r="30" ht="15.95" customHeight="1" spans="1:16">
      <c r="A30" s="113">
        <v>23</v>
      </c>
      <c r="B30" s="113" t="s">
        <v>48</v>
      </c>
      <c r="C30" s="115">
        <f>IF(SUMIF(高一质量奖!A:A,B30,高一质量奖!B:B)&gt;0,SUMIF(高一质量奖!A:A,B30,高一质量奖!B:B),"")</f>
        <v>4692.32619476373</v>
      </c>
      <c r="D30" s="115" t="str">
        <f>IF(SUMIF(高二质量奖!A:A,B30,高二质量奖!B:B)&gt;0,SUMIF(高二质量奖!A:A,B30,高二质量奖!B:B),"")</f>
        <v/>
      </c>
      <c r="E30" s="115" t="str">
        <f>IF(SUMIF(高三质量奖!A:A,B30,高三质量奖!D:D)&gt;0,SUMIF(高三质量奖!A:A,B30,高三质量奖!D:D),"")</f>
        <v/>
      </c>
      <c r="F30" s="115">
        <f t="shared" si="0"/>
        <v>4692.32619476373</v>
      </c>
      <c r="G30" s="116" t="str">
        <f>IF(SUMIFS('1.gk_工作量'!$M$4:$M$63,'1.gk_工作量'!$B$4:$B$63,B30)&gt;0,SUMIFS('1.gk_工作量'!$M$4:$M$63,'1.gk_工作量'!$B$4:$B$63,B30),"")</f>
        <v/>
      </c>
      <c r="H30" s="116" t="str">
        <f>IF(SUMIFS('2.gk_过程评价'!$C:$C,'2.gk_过程评价'!$A:$A,B30)&gt;0,SUMIFS('2.gk_过程评价'!$C:$C,'2.gk_过程评价'!$A:$A,B30),"")</f>
        <v/>
      </c>
      <c r="I30" s="56" t="str">
        <f>IF(SUMIF('3.gk_上线质量'!B:B,B30,'3.gk_上线质量'!D:D)&lt;&gt;0,SUMIF('3.gk_上线质量'!B:B,B30,'3.gk_上线质量'!D:D),"")</f>
        <v/>
      </c>
      <c r="J30" s="116" t="str">
        <f>IF(SUMIFS('4.gk_艺体质量'!$E$4:$E$53,'4.gk_艺体质量'!$A$4:$A$53,B30)&gt;0,SUMIFS('4.gk_艺体质量'!$E$4:$E$53,'4.gk_艺体质量'!$A$4:$A$53,B30),"")</f>
        <v/>
      </c>
      <c r="K30" s="116" t="str">
        <f>IF(SUMIF('5.gk_超额目标'!B:B,B30,'5.gk_超额目标'!D:D)&gt;0,SUMIF('5.gk_超额目标'!B:B,B30,'5.gk_超额目标'!D:D),"")</f>
        <v/>
      </c>
      <c r="L30" s="116" t="str">
        <f>IF(SUMIF('6.gk_年级管理'!A:A,B30,'6.gk_年级管理'!D:D)&gt;0,SUMIF('6.gk_年级管理'!A:A,B30,'6.gk_年级管理'!D:D),"")</f>
        <v/>
      </c>
      <c r="M30" s="58">
        <f t="shared" si="1"/>
        <v>0</v>
      </c>
      <c r="N30" s="23">
        <f t="shared" si="2"/>
        <v>4692.32619476373</v>
      </c>
      <c r="O30" s="23">
        <f t="shared" si="3"/>
        <v>4692.32619476373</v>
      </c>
      <c r="P30" s="122" t="s">
        <v>24</v>
      </c>
    </row>
    <row r="31" ht="15.95" customHeight="1" spans="1:16">
      <c r="A31" s="113">
        <v>24</v>
      </c>
      <c r="B31" s="113" t="s">
        <v>49</v>
      </c>
      <c r="C31" s="115" t="str">
        <f>IF(SUMIF(高一质量奖!A:A,B31,高一质量奖!B:B)&gt;0,SUMIF(高一质量奖!A:A,B31,高一质量奖!B:B),"")</f>
        <v/>
      </c>
      <c r="D31" s="115">
        <f>IF(SUMIF(高二质量奖!A:A,B31,高二质量奖!B:B)&gt;0,SUMIF(高二质量奖!A:A,B31,高二质量奖!B:B),"")</f>
        <v>6809.26192901475</v>
      </c>
      <c r="E31" s="115" t="str">
        <f>IF(SUMIF(高三质量奖!A:A,B31,高三质量奖!D:D)&gt;0,SUMIF(高三质量奖!A:A,B31,高三质量奖!D:D),"")</f>
        <v/>
      </c>
      <c r="F31" s="115">
        <f t="shared" si="0"/>
        <v>6809.26192901475</v>
      </c>
      <c r="G31" s="116" t="str">
        <f>IF(SUMIFS('1.gk_工作量'!$M$4:$M$63,'1.gk_工作量'!$B$4:$B$63,B31)&gt;0,SUMIFS('1.gk_工作量'!$M$4:$M$63,'1.gk_工作量'!$B$4:$B$63,B31),"")</f>
        <v/>
      </c>
      <c r="H31" s="116" t="str">
        <f>IF(SUMIFS('2.gk_过程评价'!$C:$C,'2.gk_过程评价'!$A:$A,B31)&gt;0,SUMIFS('2.gk_过程评价'!$C:$C,'2.gk_过程评价'!$A:$A,B31),"")</f>
        <v/>
      </c>
      <c r="I31" s="56" t="str">
        <f>IF(SUMIF('3.gk_上线质量'!B:B,B31,'3.gk_上线质量'!D:D)&lt;&gt;0,SUMIF('3.gk_上线质量'!B:B,B31,'3.gk_上线质量'!D:D),"")</f>
        <v/>
      </c>
      <c r="J31" s="116" t="str">
        <f>IF(SUMIFS('4.gk_艺体质量'!$E$4:$E$53,'4.gk_艺体质量'!$A$4:$A$53,B31)&gt;0,SUMIFS('4.gk_艺体质量'!$E$4:$E$53,'4.gk_艺体质量'!$A$4:$A$53,B31),"")</f>
        <v/>
      </c>
      <c r="K31" s="116" t="str">
        <f>IF(SUMIF('5.gk_超额目标'!B:B,B31,'5.gk_超额目标'!D:D)&gt;0,SUMIF('5.gk_超额目标'!B:B,B31,'5.gk_超额目标'!D:D),"")</f>
        <v/>
      </c>
      <c r="L31" s="116" t="str">
        <f>IF(SUMIF('6.gk_年级管理'!A:A,B31,'6.gk_年级管理'!D:D)&gt;0,SUMIF('6.gk_年级管理'!A:A,B31,'6.gk_年级管理'!D:D),"")</f>
        <v/>
      </c>
      <c r="M31" s="58">
        <f t="shared" si="1"/>
        <v>0</v>
      </c>
      <c r="N31" s="23">
        <f t="shared" si="2"/>
        <v>6809.26192901475</v>
      </c>
      <c r="O31" s="23">
        <f t="shared" si="3"/>
        <v>6809.26192901475</v>
      </c>
      <c r="P31" s="122"/>
    </row>
    <row r="32" ht="15.95" customHeight="1" spans="1:16">
      <c r="A32" s="113">
        <v>25</v>
      </c>
      <c r="B32" s="113" t="s">
        <v>50</v>
      </c>
      <c r="C32" s="115">
        <f>IF(SUMIF(高一质量奖!A:A,B32,高一质量奖!B:B)&gt;0,SUMIF(高一质量奖!A:A,B32,高一质量奖!B:B),"")</f>
        <v>1479.99346683001</v>
      </c>
      <c r="D32" s="115" t="str">
        <f>IF(SUMIF(高二质量奖!A:A,B32,高二质量奖!B:B)&gt;0,SUMIF(高二质量奖!A:A,B32,高二质量奖!B:B),"")</f>
        <v/>
      </c>
      <c r="E32" s="115" t="str">
        <f>IF(SUMIF(高三质量奖!A:A,B32,高三质量奖!D:D)&gt;0,SUMIF(高三质量奖!A:A,B32,高三质量奖!D:D),"")</f>
        <v/>
      </c>
      <c r="F32" s="115">
        <f t="shared" si="0"/>
        <v>1479.99346683001</v>
      </c>
      <c r="G32" s="116" t="str">
        <f>IF(SUMIFS('1.gk_工作量'!$M$4:$M$63,'1.gk_工作量'!$B$4:$B$63,B32)&gt;0,SUMIFS('1.gk_工作量'!$M$4:$M$63,'1.gk_工作量'!$B$4:$B$63,B32),"")</f>
        <v/>
      </c>
      <c r="H32" s="116" t="str">
        <f>IF(SUMIFS('2.gk_过程评价'!$C:$C,'2.gk_过程评价'!$A:$A,B32)&gt;0,SUMIFS('2.gk_过程评价'!$C:$C,'2.gk_过程评价'!$A:$A,B32),"")</f>
        <v/>
      </c>
      <c r="I32" s="56" t="str">
        <f>IF(SUMIF('3.gk_上线质量'!B:B,B32,'3.gk_上线质量'!D:D)&lt;&gt;0,SUMIF('3.gk_上线质量'!B:B,B32,'3.gk_上线质量'!D:D),"")</f>
        <v/>
      </c>
      <c r="J32" s="116" t="str">
        <f>IF(SUMIFS('4.gk_艺体质量'!$E$4:$E$53,'4.gk_艺体质量'!$A$4:$A$53,B32)&gt;0,SUMIFS('4.gk_艺体质量'!$E$4:$E$53,'4.gk_艺体质量'!$A$4:$A$53,B32),"")</f>
        <v/>
      </c>
      <c r="K32" s="116" t="str">
        <f>IF(SUMIF('5.gk_超额目标'!B:B,B32,'5.gk_超额目标'!D:D)&gt;0,SUMIF('5.gk_超额目标'!B:B,B32,'5.gk_超额目标'!D:D),"")</f>
        <v/>
      </c>
      <c r="L32" s="116" t="str">
        <f>IF(SUMIF('6.gk_年级管理'!A:A,B32,'6.gk_年级管理'!D:D)&gt;0,SUMIF('6.gk_年级管理'!A:A,B32,'6.gk_年级管理'!D:D),"")</f>
        <v/>
      </c>
      <c r="M32" s="58">
        <f t="shared" si="1"/>
        <v>0</v>
      </c>
      <c r="N32" s="23">
        <f t="shared" si="2"/>
        <v>1479.99346683001</v>
      </c>
      <c r="O32" s="23">
        <f t="shared" si="3"/>
        <v>1479.99346683001</v>
      </c>
      <c r="P32" s="122"/>
    </row>
    <row r="33" ht="15.95" customHeight="1" spans="1:16">
      <c r="A33" s="113">
        <v>26</v>
      </c>
      <c r="B33" s="113" t="s">
        <v>51</v>
      </c>
      <c r="C33" s="115">
        <f>IF(SUMIF(高一质量奖!A:A,B33,高一质量奖!B:B)&gt;0,SUMIF(高一质量奖!A:A,B33,高一质量奖!B:B),"")</f>
        <v>1467.64652719556</v>
      </c>
      <c r="D33" s="115" t="str">
        <f>IF(SUMIF(高二质量奖!A:A,B33,高二质量奖!B:B)&gt;0,SUMIF(高二质量奖!A:A,B33,高二质量奖!B:B),"")</f>
        <v/>
      </c>
      <c r="E33" s="115" t="str">
        <f>IF(SUMIF(高三质量奖!A:A,B33,高三质量奖!D:D)&gt;0,SUMIF(高三质量奖!A:A,B33,高三质量奖!D:D),"")</f>
        <v/>
      </c>
      <c r="F33" s="115">
        <f t="shared" si="0"/>
        <v>1467.64652719556</v>
      </c>
      <c r="G33" s="116" t="str">
        <f>IF(SUMIFS('1.gk_工作量'!$M$4:$M$63,'1.gk_工作量'!$B$4:$B$63,B33)&gt;0,SUMIFS('1.gk_工作量'!$M$4:$M$63,'1.gk_工作量'!$B$4:$B$63,B33),"")</f>
        <v/>
      </c>
      <c r="H33" s="116" t="str">
        <f>IF(SUMIFS('2.gk_过程评价'!$C:$C,'2.gk_过程评价'!$A:$A,B33)&gt;0,SUMIFS('2.gk_过程评价'!$C:$C,'2.gk_过程评价'!$A:$A,B33),"")</f>
        <v/>
      </c>
      <c r="I33" s="56" t="str">
        <f>IF(SUMIF('3.gk_上线质量'!B:B,B33,'3.gk_上线质量'!D:D)&lt;&gt;0,SUMIF('3.gk_上线质量'!B:B,B33,'3.gk_上线质量'!D:D),"")</f>
        <v/>
      </c>
      <c r="J33" s="116" t="str">
        <f>IF(SUMIFS('4.gk_艺体质量'!$E$4:$E$53,'4.gk_艺体质量'!$A$4:$A$53,B33)&gt;0,SUMIFS('4.gk_艺体质量'!$E$4:$E$53,'4.gk_艺体质量'!$A$4:$A$53,B33),"")</f>
        <v/>
      </c>
      <c r="K33" s="116" t="str">
        <f>IF(SUMIF('5.gk_超额目标'!B:B,B33,'5.gk_超额目标'!D:D)&gt;0,SUMIF('5.gk_超额目标'!B:B,B33,'5.gk_超额目标'!D:D),"")</f>
        <v/>
      </c>
      <c r="L33" s="116" t="str">
        <f>IF(SUMIF('6.gk_年级管理'!A:A,B33,'6.gk_年级管理'!D:D)&gt;0,SUMIF('6.gk_年级管理'!A:A,B33,'6.gk_年级管理'!D:D),"")</f>
        <v/>
      </c>
      <c r="M33" s="58">
        <f t="shared" si="1"/>
        <v>0</v>
      </c>
      <c r="N33" s="23">
        <f t="shared" si="2"/>
        <v>1467.64652719556</v>
      </c>
      <c r="O33" s="23">
        <f t="shared" si="3"/>
        <v>1467.64652719556</v>
      </c>
      <c r="P33" s="122"/>
    </row>
    <row r="34" ht="15.95" customHeight="1" spans="1:16">
      <c r="A34" s="113">
        <v>27</v>
      </c>
      <c r="B34" s="113" t="s">
        <v>52</v>
      </c>
      <c r="C34" s="115" t="str">
        <f>IF(SUMIF(高一质量奖!A:A,B34,高一质量奖!B:B)&gt;0,SUMIF(高一质量奖!A:A,B34,高一质量奖!B:B),"")</f>
        <v/>
      </c>
      <c r="D34" s="115" t="str">
        <f>IF(SUMIF(高二质量奖!A:A,B34,高二质量奖!B:B)&gt;0,SUMIF(高二质量奖!A:A,B34,高二质量奖!B:B),"")</f>
        <v/>
      </c>
      <c r="E34" s="115">
        <f>IF(SUMIF(高三质量奖!A:A,B34,高三质量奖!D:D)&gt;0,SUMIF(高三质量奖!A:A,B34,高三质量奖!D:D),"")</f>
        <v>1358.49056603774</v>
      </c>
      <c r="F34" s="115">
        <f t="shared" si="0"/>
        <v>1358.49056603774</v>
      </c>
      <c r="G34" s="116">
        <f>IF(SUMIFS('1.gk_工作量'!$M$4:$M$63,'1.gk_工作量'!$B$4:$B$63,B34)&gt;0,SUMIFS('1.gk_工作量'!$M$4:$M$63,'1.gk_工作量'!$B$4:$B$63,B34),"")</f>
        <v>19769.6563085942</v>
      </c>
      <c r="H34" s="116">
        <f>IF(SUMIFS('2.gk_过程评价'!$C:$C,'2.gk_过程评价'!$A:$A,B34)&gt;0,SUMIFS('2.gk_过程评价'!$C:$C,'2.gk_过程评价'!$A:$A,B34),"")</f>
        <v>13121.2793419691</v>
      </c>
      <c r="I34" s="56">
        <f>IF(SUMIF('3.gk_上线质量'!B:B,B34,'3.gk_上线质量'!D:D)&lt;&gt;0,SUMIF('3.gk_上线质量'!B:B,B34,'3.gk_上线质量'!D:D),"")</f>
        <v>21909.5275457894</v>
      </c>
      <c r="J34" s="116">
        <f>IF(SUMIFS('4.gk_艺体质量'!$E$4:$E$53,'4.gk_艺体质量'!$A$4:$A$53,B34)&gt;0,SUMIFS('4.gk_艺体质量'!$E$4:$E$53,'4.gk_艺体质量'!$A$4:$A$53,B34),"")</f>
        <v>5234.89430311927</v>
      </c>
      <c r="K34" s="116">
        <f>IF(SUMIF('5.gk_超额目标'!B:B,B34,'5.gk_超额目标'!D:D)&gt;0,SUMIF('5.gk_超额目标'!B:B,B34,'5.gk_超额目标'!D:D),"")</f>
        <v>1022.68875506312</v>
      </c>
      <c r="L34" s="116">
        <f>IF(SUMIF('6.gk_年级管理'!A:A,B34,'6.gk_年级管理'!D:D)&gt;0,SUMIF('6.gk_年级管理'!A:A,B34,'6.gk_年级管理'!D:D),"")</f>
        <v>1004.30769230769</v>
      </c>
      <c r="M34" s="58">
        <f t="shared" si="1"/>
        <v>62062.3539468427</v>
      </c>
      <c r="N34" s="23">
        <f t="shared" si="2"/>
        <v>63420.8445128805</v>
      </c>
      <c r="O34" s="23">
        <f t="shared" si="3"/>
        <v>63420.8445128805</v>
      </c>
      <c r="P34" s="122"/>
    </row>
    <row r="35" ht="15.95" customHeight="1" spans="1:16">
      <c r="A35" s="113">
        <v>28</v>
      </c>
      <c r="B35" s="113" t="s">
        <v>53</v>
      </c>
      <c r="C35" s="115" t="str">
        <f>IF(SUMIF(高一质量奖!A:A,B35,高一质量奖!B:B)&gt;0,SUMIF(高一质量奖!A:A,B35,高一质量奖!B:B),"")</f>
        <v/>
      </c>
      <c r="D35" s="115" t="str">
        <f>IF(SUMIF(高二质量奖!A:A,B35,高二质量奖!B:B)&gt;0,SUMIF(高二质量奖!A:A,B35,高二质量奖!B:B),"")</f>
        <v/>
      </c>
      <c r="E35" s="115" t="str">
        <f>IF(SUMIF(高三质量奖!A:A,B35,高三质量奖!D:D)&gt;0,SUMIF(高三质量奖!A:A,B35,高三质量奖!D:D),"")</f>
        <v/>
      </c>
      <c r="F35" s="115">
        <f t="shared" si="0"/>
        <v>0</v>
      </c>
      <c r="G35" s="116">
        <f>IF(SUMIFS('1.gk_工作量'!$M$4:$M$63,'1.gk_工作量'!$B$4:$B$63,B35)&gt;0,SUMIFS('1.gk_工作量'!$M$4:$M$63,'1.gk_工作量'!$B$4:$B$63,B35),"")</f>
        <v>7106.67970149734</v>
      </c>
      <c r="H35" s="116">
        <f>IF(SUMIFS('2.gk_过程评价'!$C:$C,'2.gk_过程评价'!$A:$A,B35)&gt;0,SUMIFS('2.gk_过程评价'!$C:$C,'2.gk_过程评价'!$A:$A,B35),"")</f>
        <v>14866.8256907549</v>
      </c>
      <c r="I35" s="56">
        <f>IF(SUMIF('3.gk_上线质量'!B:B,B35,'3.gk_上线质量'!D:D)&lt;&gt;0,SUMIF('3.gk_上线质量'!B:B,B35,'3.gk_上线质量'!D:D),"")</f>
        <v>11309.4323674572</v>
      </c>
      <c r="J35" s="116">
        <f>IF(SUMIFS('4.gk_艺体质量'!$E$4:$E$53,'4.gk_艺体质量'!$A$4:$A$53,B35)&gt;0,SUMIFS('4.gk_艺体质量'!$E$4:$E$53,'4.gk_艺体质量'!$A$4:$A$53,B35),"")</f>
        <v>2318.31033423853</v>
      </c>
      <c r="K35" s="116">
        <f>IF(SUMIF('5.gk_超额目标'!B:B,B35,'5.gk_超额目标'!D:D)&gt;0,SUMIF('5.gk_超额目标'!B:B,B35,'5.gk_超额目标'!D:D),"")</f>
        <v>527.899530657294</v>
      </c>
      <c r="L35" s="116" t="str">
        <f>IF(SUMIF('6.gk_年级管理'!A:A,B35,'6.gk_年级管理'!D:D)&gt;0,SUMIF('6.gk_年级管理'!A:A,B35,'6.gk_年级管理'!D:D),"")</f>
        <v/>
      </c>
      <c r="M35" s="58">
        <f t="shared" si="1"/>
        <v>36129.1476246052</v>
      </c>
      <c r="N35" s="23">
        <f t="shared" si="2"/>
        <v>36129.1476246052</v>
      </c>
      <c r="O35" s="23">
        <f t="shared" si="3"/>
        <v>36129.1476246052</v>
      </c>
      <c r="P35" s="119"/>
    </row>
    <row r="36" ht="15.95" customHeight="1" spans="1:16">
      <c r="A36" s="113">
        <v>29</v>
      </c>
      <c r="B36" s="113" t="s">
        <v>54</v>
      </c>
      <c r="C36" s="115" t="str">
        <f>IF(SUMIF(高一质量奖!A:A,B36,高一质量奖!B:B)&gt;0,SUMIF(高一质量奖!A:A,B36,高一质量奖!B:B),"")</f>
        <v/>
      </c>
      <c r="D36" s="115">
        <f>IF(SUMIF(高二质量奖!A:A,B36,高二质量奖!B:B)&gt;0,SUMIF(高二质量奖!A:A,B36,高二质量奖!B:B),"")</f>
        <v>3881.28191852914</v>
      </c>
      <c r="E36" s="115" t="str">
        <f>IF(SUMIF(高三质量奖!A:A,B36,高三质量奖!D:D)&gt;0,SUMIF(高三质量奖!A:A,B36,高三质量奖!D:D),"")</f>
        <v/>
      </c>
      <c r="F36" s="115">
        <f t="shared" si="0"/>
        <v>3881.28191852914</v>
      </c>
      <c r="G36" s="116" t="str">
        <f>IF(SUMIFS('1.gk_工作量'!$M$4:$M$63,'1.gk_工作量'!$B$4:$B$63,B36)&gt;0,SUMIFS('1.gk_工作量'!$M$4:$M$63,'1.gk_工作量'!$B$4:$B$63,B36),"")</f>
        <v/>
      </c>
      <c r="H36" s="116" t="str">
        <f>IF(SUMIFS('2.gk_过程评价'!$C:$C,'2.gk_过程评价'!$A:$A,B36)&gt;0,SUMIFS('2.gk_过程评价'!$C:$C,'2.gk_过程评价'!$A:$A,B36),"")</f>
        <v/>
      </c>
      <c r="I36" s="56" t="str">
        <f>IF(SUMIF('3.gk_上线质量'!B:B,B36,'3.gk_上线质量'!D:D)&lt;&gt;0,SUMIF('3.gk_上线质量'!B:B,B36,'3.gk_上线质量'!D:D),"")</f>
        <v/>
      </c>
      <c r="J36" s="116" t="str">
        <f>IF(SUMIFS('4.gk_艺体质量'!$E$4:$E$53,'4.gk_艺体质量'!$A$4:$A$53,B36)&gt;0,SUMIFS('4.gk_艺体质量'!$E$4:$E$53,'4.gk_艺体质量'!$A$4:$A$53,B36),"")</f>
        <v/>
      </c>
      <c r="K36" s="116" t="str">
        <f>IF(SUMIF('5.gk_超额目标'!B:B,B36,'5.gk_超额目标'!D:D)&gt;0,SUMIF('5.gk_超额目标'!B:B,B36,'5.gk_超额目标'!D:D),"")</f>
        <v/>
      </c>
      <c r="L36" s="116" t="str">
        <f>IF(SUMIF('6.gk_年级管理'!A:A,B36,'6.gk_年级管理'!D:D)&gt;0,SUMIF('6.gk_年级管理'!A:A,B36,'6.gk_年级管理'!D:D),"")</f>
        <v/>
      </c>
      <c r="M36" s="58">
        <f t="shared" si="1"/>
        <v>0</v>
      </c>
      <c r="N36" s="23">
        <f t="shared" si="2"/>
        <v>3881.28191852914</v>
      </c>
      <c r="O36" s="23">
        <f t="shared" si="3"/>
        <v>3881.28191852914</v>
      </c>
      <c r="P36" s="122"/>
    </row>
    <row r="37" ht="15.95" customHeight="1" spans="1:16">
      <c r="A37" s="113">
        <v>30</v>
      </c>
      <c r="B37" s="113" t="s">
        <v>55</v>
      </c>
      <c r="C37" s="115" t="str">
        <f>IF(SUMIF(高一质量奖!A:A,B37,高一质量奖!B:B)&gt;0,SUMIF(高一质量奖!A:A,B37,高一质量奖!B:B),"")</f>
        <v/>
      </c>
      <c r="D37" s="115">
        <f>IF(SUMIF(高二质量奖!A:A,B37,高二质量奖!B:B)&gt;0,SUMIF(高二质量奖!A:A,B37,高二质量奖!B:B),"")</f>
        <v>6262.36509411979</v>
      </c>
      <c r="E37" s="115">
        <f>IF(SUMIF(高三质量奖!A:A,B37,高三质量奖!D:D)&gt;0,SUMIF(高三质量奖!A:A,B37,高三质量奖!D:D),"")</f>
        <v>6345.84279742673</v>
      </c>
      <c r="F37" s="115">
        <f t="shared" si="0"/>
        <v>12608.2078915465</v>
      </c>
      <c r="G37" s="116">
        <f>IF(SUMIFS('1.gk_工作量'!$M$4:$M$63,'1.gk_工作量'!$B$4:$B$63,B37)&gt;0,SUMIFS('1.gk_工作量'!$M$4:$M$63,'1.gk_工作量'!$B$4:$B$63,B37),"")</f>
        <v>9244.40185434461</v>
      </c>
      <c r="H37" s="116">
        <f>IF(SUMIFS('2.gk_过程评价'!$C:$C,'2.gk_过程评价'!$A:$A,B37)&gt;0,SUMIFS('2.gk_过程评价'!$C:$C,'2.gk_过程评价'!$A:$A,B37),"")</f>
        <v>13147.7295295672</v>
      </c>
      <c r="I37" s="56">
        <f>IF(SUMIF('3.gk_上线质量'!B:B,B37,'3.gk_上线质量'!D:D)&lt;&gt;0,SUMIF('3.gk_上线质量'!B:B,B37,'3.gk_上线质量'!D:D),"")</f>
        <v>4418.22451353893</v>
      </c>
      <c r="J37" s="116">
        <f>IF(SUMIFS('4.gk_艺体质量'!$E$4:$E$53,'4.gk_艺体质量'!$A$4:$A$53,B37)&gt;0,SUMIFS('4.gk_艺体质量'!$E$4:$E$53,'4.gk_艺体质量'!$A$4:$A$53,B37),"")</f>
        <v>5496.63901827523</v>
      </c>
      <c r="K37" s="116">
        <f>IF(SUMIF('5.gk_超额目标'!B:B,B37,'5.gk_超额目标'!D:D)&gt;0,SUMIF('5.gk_超额目标'!B:B,B37,'5.gk_超额目标'!D:D),"")</f>
        <v>206.233042583742</v>
      </c>
      <c r="L37" s="116" t="str">
        <f>IF(SUMIF('6.gk_年级管理'!A:A,B37,'6.gk_年级管理'!D:D)&gt;0,SUMIF('6.gk_年级管理'!A:A,B37,'6.gk_年级管理'!D:D),"")</f>
        <v/>
      </c>
      <c r="M37" s="58">
        <f t="shared" si="1"/>
        <v>32513.2279583097</v>
      </c>
      <c r="N37" s="23">
        <f t="shared" si="2"/>
        <v>45121.4358498562</v>
      </c>
      <c r="O37" s="23">
        <f t="shared" si="3"/>
        <v>45121.4358498562</v>
      </c>
      <c r="P37" s="122"/>
    </row>
    <row r="38" ht="15.95" customHeight="1" spans="1:16">
      <c r="A38" s="113">
        <v>31</v>
      </c>
      <c r="B38" s="113" t="s">
        <v>56</v>
      </c>
      <c r="C38" s="115" t="str">
        <f>IF(SUMIF(高一质量奖!A:A,B38,高一质量奖!B:B)&gt;0,SUMIF(高一质量奖!A:A,B38,高一质量奖!B:B),"")</f>
        <v/>
      </c>
      <c r="D38" s="115">
        <f>IF(SUMIF(高二质量奖!A:A,B38,高二质量奖!B:B)&gt;0,SUMIF(高二质量奖!A:A,B38,高二质量奖!B:B),"")</f>
        <v>10446.1036856313</v>
      </c>
      <c r="E38" s="115" t="str">
        <f>IF(SUMIF(高三质量奖!A:A,B38,高三质量奖!D:D)&gt;0,SUMIF(高三质量奖!A:A,B38,高三质量奖!D:D),"")</f>
        <v/>
      </c>
      <c r="F38" s="115">
        <f t="shared" si="0"/>
        <v>10446.1036856313</v>
      </c>
      <c r="G38" s="116" t="str">
        <f>IF(SUMIFS('1.gk_工作量'!$M$4:$M$63,'1.gk_工作量'!$B$4:$B$63,B38)&gt;0,SUMIFS('1.gk_工作量'!$M$4:$M$63,'1.gk_工作量'!$B$4:$B$63,B38),"")</f>
        <v/>
      </c>
      <c r="H38" s="116" t="str">
        <f>IF(SUMIFS('2.gk_过程评价'!$C:$C,'2.gk_过程评价'!$A:$A,B38)&gt;0,SUMIFS('2.gk_过程评价'!$C:$C,'2.gk_过程评价'!$A:$A,B38),"")</f>
        <v/>
      </c>
      <c r="I38" s="56" t="str">
        <f>IF(SUMIF('3.gk_上线质量'!B:B,B38,'3.gk_上线质量'!D:D)&lt;&gt;0,SUMIF('3.gk_上线质量'!B:B,B38,'3.gk_上线质量'!D:D),"")</f>
        <v/>
      </c>
      <c r="J38" s="116" t="str">
        <f>IF(SUMIFS('4.gk_艺体质量'!$E$4:$E$53,'4.gk_艺体质量'!$A$4:$A$53,B38)&gt;0,SUMIFS('4.gk_艺体质量'!$E$4:$E$53,'4.gk_艺体质量'!$A$4:$A$53,B38),"")</f>
        <v/>
      </c>
      <c r="K38" s="116" t="str">
        <f>IF(SUMIF('5.gk_超额目标'!B:B,B38,'5.gk_超额目标'!D:D)&gt;0,SUMIF('5.gk_超额目标'!B:B,B38,'5.gk_超额目标'!D:D),"")</f>
        <v/>
      </c>
      <c r="L38" s="116" t="str">
        <f>IF(SUMIF('6.gk_年级管理'!A:A,B38,'6.gk_年级管理'!D:D)&gt;0,SUMIF('6.gk_年级管理'!A:A,B38,'6.gk_年级管理'!D:D),"")</f>
        <v/>
      </c>
      <c r="M38" s="58">
        <f t="shared" si="1"/>
        <v>0</v>
      </c>
      <c r="N38" s="23">
        <f t="shared" si="2"/>
        <v>10446.1036856313</v>
      </c>
      <c r="O38" s="23">
        <f t="shared" si="3"/>
        <v>10446.1036856313</v>
      </c>
      <c r="P38" s="122"/>
    </row>
    <row r="39" ht="15.95" customHeight="1" spans="1:16">
      <c r="A39" s="113">
        <v>32</v>
      </c>
      <c r="B39" s="113" t="s">
        <v>57</v>
      </c>
      <c r="C39" s="115" t="str">
        <f>IF(SUMIF(高一质量奖!A:A,B39,高一质量奖!B:B)&gt;0,SUMIF(高一质量奖!A:A,B39,高一质量奖!B:B),"")</f>
        <v/>
      </c>
      <c r="D39" s="115">
        <f>IF(SUMIF(高二质量奖!A:A,B39,高二质量奖!B:B)&gt;0,SUMIF(高二质量奖!A:A,B39,高二质量奖!B:B),"")</f>
        <v>1885.63001939167</v>
      </c>
      <c r="E39" s="115" t="str">
        <f>IF(SUMIF(高三质量奖!A:A,B39,高三质量奖!D:D)&gt;0,SUMIF(高三质量奖!A:A,B39,高三质量奖!D:D),"")</f>
        <v/>
      </c>
      <c r="F39" s="115">
        <f t="shared" si="0"/>
        <v>1885.63001939167</v>
      </c>
      <c r="G39" s="116" t="str">
        <f>IF(SUMIFS('1.gk_工作量'!$M$4:$M$63,'1.gk_工作量'!$B$4:$B$63,B39)&gt;0,SUMIFS('1.gk_工作量'!$M$4:$M$63,'1.gk_工作量'!$B$4:$B$63,B39),"")</f>
        <v/>
      </c>
      <c r="H39" s="116" t="str">
        <f>IF(SUMIFS('2.gk_过程评价'!$C:$C,'2.gk_过程评价'!$A:$A,B39)&gt;0,SUMIFS('2.gk_过程评价'!$C:$C,'2.gk_过程评价'!$A:$A,B39),"")</f>
        <v/>
      </c>
      <c r="I39" s="56" t="str">
        <f>IF(SUMIF('3.gk_上线质量'!B:B,B39,'3.gk_上线质量'!D:D)&lt;&gt;0,SUMIF('3.gk_上线质量'!B:B,B39,'3.gk_上线质量'!D:D),"")</f>
        <v/>
      </c>
      <c r="J39" s="116" t="str">
        <f>IF(SUMIFS('4.gk_艺体质量'!$E$4:$E$53,'4.gk_艺体质量'!$A$4:$A$53,B39)&gt;0,SUMIFS('4.gk_艺体质量'!$E$4:$E$53,'4.gk_艺体质量'!$A$4:$A$53,B39),"")</f>
        <v/>
      </c>
      <c r="K39" s="116" t="str">
        <f>IF(SUMIF('5.gk_超额目标'!B:B,B39,'5.gk_超额目标'!D:D)&gt;0,SUMIF('5.gk_超额目标'!B:B,B39,'5.gk_超额目标'!D:D),"")</f>
        <v/>
      </c>
      <c r="L39" s="116" t="str">
        <f>IF(SUMIF('6.gk_年级管理'!A:A,B39,'6.gk_年级管理'!D:D)&gt;0,SUMIF('6.gk_年级管理'!A:A,B39,'6.gk_年级管理'!D:D),"")</f>
        <v/>
      </c>
      <c r="M39" s="58">
        <f t="shared" si="1"/>
        <v>0</v>
      </c>
      <c r="N39" s="23">
        <f t="shared" si="2"/>
        <v>1885.63001939167</v>
      </c>
      <c r="O39" s="23">
        <f t="shared" si="3"/>
        <v>1885.63001939167</v>
      </c>
      <c r="P39" s="122"/>
    </row>
    <row r="40" ht="15.95" customHeight="1" spans="1:16">
      <c r="A40" s="113">
        <v>33</v>
      </c>
      <c r="B40" s="113" t="s">
        <v>58</v>
      </c>
      <c r="C40" s="115" t="str">
        <f>IF(SUMIF(高一质量奖!A:A,B40,高一质量奖!B:B)&gt;0,SUMIF(高一质量奖!A:A,B40,高一质量奖!B:B),"")</f>
        <v/>
      </c>
      <c r="D40" s="115">
        <f>IF(SUMIF(高二质量奖!A:A,B40,高二质量奖!B:B)&gt;0,SUMIF(高二质量奖!A:A,B40,高二质量奖!B:B),"")</f>
        <v>5486.24761631908</v>
      </c>
      <c r="E40" s="115">
        <f>IF(SUMIF(高三质量奖!A:A,B40,高三质量奖!D:D)&gt;0,SUMIF(高三质量奖!A:A,B40,高三质量奖!D:D),"")</f>
        <v>4688.84532110616</v>
      </c>
      <c r="F40" s="115">
        <f t="shared" si="0"/>
        <v>10175.0929374252</v>
      </c>
      <c r="G40" s="116">
        <f>IF(SUMIFS('1.gk_工作量'!$M$4:$M$63,'1.gk_工作量'!$B$4:$B$63,B40)&gt;0,SUMIFS('1.gk_工作量'!$M$4:$M$63,'1.gk_工作量'!$B$4:$B$63,B40),"")</f>
        <v>5937.13494809689</v>
      </c>
      <c r="H40" s="116">
        <f>IF(SUMIFS('2.gk_过程评价'!$C:$C,'2.gk_过程评价'!$A:$A,B40)&gt;0,SUMIFS('2.gk_过程评价'!$C:$C,'2.gk_过程评价'!$A:$A,B40),"")</f>
        <v>4249.34119121276</v>
      </c>
      <c r="I40" s="56">
        <f>IF(SUMIF('3.gk_上线质量'!B:B,B40,'3.gk_上线质量'!D:D)&lt;&gt;0,SUMIF('3.gk_上线质量'!B:B,B40,'3.gk_上线质量'!D:D),"")</f>
        <v>1322.2938488245</v>
      </c>
      <c r="J40" s="116">
        <f>IF(SUMIFS('4.gk_艺体质量'!$E$4:$E$53,'4.gk_艺体质量'!$A$4:$A$53,B40)&gt;0,SUMIFS('4.gk_艺体质量'!$E$4:$E$53,'4.gk_艺体质量'!$A$4:$A$53,B40),"")</f>
        <v>6917.53890055046</v>
      </c>
      <c r="K40" s="116">
        <f>IF(SUMIF('5.gk_超额目标'!B:B,B40,'5.gk_超额目标'!D:D)&gt;0,SUMIF('5.gk_超额目标'!B:B,B40,'5.gk_超额目标'!D:D),"")</f>
        <v>61.7217805019181</v>
      </c>
      <c r="L40" s="116" t="str">
        <f>IF(SUMIF('6.gk_年级管理'!A:A,B40,'6.gk_年级管理'!D:D)&gt;0,SUMIF('6.gk_年级管理'!A:A,B40,'6.gk_年级管理'!D:D),"")</f>
        <v/>
      </c>
      <c r="M40" s="58">
        <f t="shared" si="1"/>
        <v>18488.0306691865</v>
      </c>
      <c r="N40" s="23">
        <f t="shared" si="2"/>
        <v>28663.1236066118</v>
      </c>
      <c r="O40" s="23">
        <f t="shared" si="3"/>
        <v>28663.1236066118</v>
      </c>
      <c r="P40" s="119"/>
    </row>
    <row r="41" ht="15.95" customHeight="1" spans="1:16">
      <c r="A41" s="113">
        <v>34</v>
      </c>
      <c r="B41" s="113" t="s">
        <v>59</v>
      </c>
      <c r="C41" s="115" t="str">
        <f>IF(SUMIF(高一质量奖!A:A,B41,高一质量奖!B:B)&gt;0,SUMIF(高一质量奖!A:A,B41,高一质量奖!B:B),"")</f>
        <v/>
      </c>
      <c r="D41" s="115">
        <f>IF(SUMIF(高二质量奖!A:A,B41,高二质量奖!B:B)&gt;0,SUMIF(高二质量奖!A:A,B41,高二质量奖!B:B),"")</f>
        <v>1811.62402825751</v>
      </c>
      <c r="E41" s="115" t="str">
        <f>IF(SUMIF(高三质量奖!A:A,B41,高三质量奖!D:D)&gt;0,SUMIF(高三质量奖!A:A,B41,高三质量奖!D:D),"")</f>
        <v/>
      </c>
      <c r="F41" s="115">
        <f t="shared" si="0"/>
        <v>1811.62402825751</v>
      </c>
      <c r="G41" s="116" t="str">
        <f>IF(SUMIFS('1.gk_工作量'!$M$4:$M$63,'1.gk_工作量'!$B$4:$B$63,B41)&gt;0,SUMIFS('1.gk_工作量'!$M$4:$M$63,'1.gk_工作量'!$B$4:$B$63,B41),"")</f>
        <v/>
      </c>
      <c r="H41" s="116" t="str">
        <f>IF(SUMIFS('2.gk_过程评价'!$C:$C,'2.gk_过程评价'!$A:$A,B41)&gt;0,SUMIFS('2.gk_过程评价'!$C:$C,'2.gk_过程评价'!$A:$A,B41),"")</f>
        <v/>
      </c>
      <c r="I41" s="56" t="str">
        <f>IF(SUMIF('3.gk_上线质量'!B:B,B41,'3.gk_上线质量'!D:D)&lt;&gt;0,SUMIF('3.gk_上线质量'!B:B,B41,'3.gk_上线质量'!D:D),"")</f>
        <v/>
      </c>
      <c r="J41" s="116" t="str">
        <f>IF(SUMIFS('4.gk_艺体质量'!$E$4:$E$53,'4.gk_艺体质量'!$A$4:$A$53,B41)&gt;0,SUMIFS('4.gk_艺体质量'!$E$4:$E$53,'4.gk_艺体质量'!$A$4:$A$53,B41),"")</f>
        <v/>
      </c>
      <c r="K41" s="116" t="str">
        <f>IF(SUMIF('5.gk_超额目标'!B:B,B41,'5.gk_超额目标'!D:D)&gt;0,SUMIF('5.gk_超额目标'!B:B,B41,'5.gk_超额目标'!D:D),"")</f>
        <v/>
      </c>
      <c r="L41" s="116" t="str">
        <f>IF(SUMIF('6.gk_年级管理'!A:A,B41,'6.gk_年级管理'!D:D)&gt;0,SUMIF('6.gk_年级管理'!A:A,B41,'6.gk_年级管理'!D:D),"")</f>
        <v/>
      </c>
      <c r="M41" s="58">
        <f t="shared" si="1"/>
        <v>0</v>
      </c>
      <c r="N41" s="23">
        <f t="shared" si="2"/>
        <v>1811.62402825751</v>
      </c>
      <c r="O41" s="23">
        <f t="shared" si="3"/>
        <v>1811.62402825751</v>
      </c>
      <c r="P41" s="119"/>
    </row>
    <row r="42" ht="15.95" customHeight="1" spans="1:16">
      <c r="A42" s="113">
        <v>35</v>
      </c>
      <c r="B42" s="113" t="s">
        <v>60</v>
      </c>
      <c r="C42" s="115" t="str">
        <f>IF(SUMIF(高一质量奖!A:A,B42,高一质量奖!B:B)&gt;0,SUMIF(高一质量奖!A:A,B42,高一质量奖!B:B),"")</f>
        <v/>
      </c>
      <c r="D42" s="115">
        <f>IF(SUMIF(高二质量奖!A:A,B42,高二质量奖!B:B)&gt;0,SUMIF(高二质量奖!A:A,B42,高二质量奖!B:B),"")</f>
        <v>4240.96999027709</v>
      </c>
      <c r="E42" s="115" t="str">
        <f>IF(SUMIF(高三质量奖!A:A,B42,高三质量奖!D:D)&gt;0,SUMIF(高三质量奖!A:A,B42,高三质量奖!D:D),"")</f>
        <v/>
      </c>
      <c r="F42" s="115">
        <f t="shared" si="0"/>
        <v>4240.96999027709</v>
      </c>
      <c r="G42" s="116" t="str">
        <f>IF(SUMIFS('1.gk_工作量'!$M$4:$M$63,'1.gk_工作量'!$B$4:$B$63,B42)&gt;0,SUMIFS('1.gk_工作量'!$M$4:$M$63,'1.gk_工作量'!$B$4:$B$63,B42),"")</f>
        <v/>
      </c>
      <c r="H42" s="116" t="str">
        <f>IF(SUMIFS('2.gk_过程评价'!$C:$C,'2.gk_过程评价'!$A:$A,B42)&gt;0,SUMIFS('2.gk_过程评价'!$C:$C,'2.gk_过程评价'!$A:$A,B42),"")</f>
        <v/>
      </c>
      <c r="I42" s="56" t="str">
        <f>IF(SUMIF('3.gk_上线质量'!B:B,B42,'3.gk_上线质量'!D:D)&lt;&gt;0,SUMIF('3.gk_上线质量'!B:B,B42,'3.gk_上线质量'!D:D),"")</f>
        <v/>
      </c>
      <c r="J42" s="116" t="str">
        <f>IF(SUMIFS('4.gk_艺体质量'!$E$4:$E$53,'4.gk_艺体质量'!$A$4:$A$53,B42)&gt;0,SUMIFS('4.gk_艺体质量'!$E$4:$E$53,'4.gk_艺体质量'!$A$4:$A$53,B42),"")</f>
        <v/>
      </c>
      <c r="K42" s="116" t="str">
        <f>IF(SUMIF('5.gk_超额目标'!B:B,B42,'5.gk_超额目标'!D:D)&gt;0,SUMIF('5.gk_超额目标'!B:B,B42,'5.gk_超额目标'!D:D),"")</f>
        <v/>
      </c>
      <c r="L42" s="116" t="str">
        <f>IF(SUMIF('6.gk_年级管理'!A:A,B42,'6.gk_年级管理'!D:D)&gt;0,SUMIF('6.gk_年级管理'!A:A,B42,'6.gk_年级管理'!D:D),"")</f>
        <v/>
      </c>
      <c r="M42" s="58">
        <f t="shared" si="1"/>
        <v>0</v>
      </c>
      <c r="N42" s="23">
        <f t="shared" si="2"/>
        <v>4240.96999027709</v>
      </c>
      <c r="O42" s="23">
        <f t="shared" si="3"/>
        <v>4240.96999027709</v>
      </c>
      <c r="P42" s="119"/>
    </row>
    <row r="43" ht="15.95" customHeight="1" spans="1:16">
      <c r="A43" s="113">
        <v>36</v>
      </c>
      <c r="B43" s="113" t="s">
        <v>61</v>
      </c>
      <c r="C43" s="115">
        <f>IF(SUMIF(高一质量奖!A:A,B43,高一质量奖!B:B)&gt;0,SUMIF(高一质量奖!A:A,B43,高一质量奖!B:B),"")</f>
        <v>2112.74063613222</v>
      </c>
      <c r="D43" s="115" t="str">
        <f>IF(SUMIF(高二质量奖!A:A,B43,高二质量奖!B:B)&gt;0,SUMIF(高二质量奖!A:A,B43,高二质量奖!B:B),"")</f>
        <v/>
      </c>
      <c r="E43" s="115" t="str">
        <f>IF(SUMIF(高三质量奖!A:A,B43,高三质量奖!D:D)&gt;0,SUMIF(高三质量奖!A:A,B43,高三质量奖!D:D),"")</f>
        <v/>
      </c>
      <c r="F43" s="115">
        <f t="shared" si="0"/>
        <v>2112.74063613222</v>
      </c>
      <c r="G43" s="116" t="str">
        <f>IF(SUMIFS('1.gk_工作量'!$M$4:$M$63,'1.gk_工作量'!$B$4:$B$63,B43)&gt;0,SUMIFS('1.gk_工作量'!$M$4:$M$63,'1.gk_工作量'!$B$4:$B$63,B43),"")</f>
        <v/>
      </c>
      <c r="H43" s="116" t="str">
        <f>IF(SUMIFS('2.gk_过程评价'!$C:$C,'2.gk_过程评价'!$A:$A,B43)&gt;0,SUMIFS('2.gk_过程评价'!$C:$C,'2.gk_过程评价'!$A:$A,B43),"")</f>
        <v/>
      </c>
      <c r="I43" s="56" t="str">
        <f>IF(SUMIF('3.gk_上线质量'!B:B,B43,'3.gk_上线质量'!D:D)&lt;&gt;0,SUMIF('3.gk_上线质量'!B:B,B43,'3.gk_上线质量'!D:D),"")</f>
        <v/>
      </c>
      <c r="J43" s="116" t="str">
        <f>IF(SUMIFS('4.gk_艺体质量'!$E$4:$E$53,'4.gk_艺体质量'!$A$4:$A$53,B43)&gt;0,SUMIFS('4.gk_艺体质量'!$E$4:$E$53,'4.gk_艺体质量'!$A$4:$A$53,B43),"")</f>
        <v/>
      </c>
      <c r="K43" s="116" t="str">
        <f>IF(SUMIF('5.gk_超额目标'!B:B,B43,'5.gk_超额目标'!D:D)&gt;0,SUMIF('5.gk_超额目标'!B:B,B43,'5.gk_超额目标'!D:D),"")</f>
        <v/>
      </c>
      <c r="L43" s="116" t="str">
        <f>IF(SUMIF('6.gk_年级管理'!A:A,B43,'6.gk_年级管理'!D:D)&gt;0,SUMIF('6.gk_年级管理'!A:A,B43,'6.gk_年级管理'!D:D),"")</f>
        <v/>
      </c>
      <c r="M43" s="58">
        <f t="shared" si="1"/>
        <v>0</v>
      </c>
      <c r="N43" s="23">
        <f t="shared" si="2"/>
        <v>2112.74063613222</v>
      </c>
      <c r="O43" s="23">
        <f t="shared" si="3"/>
        <v>2112.74063613222</v>
      </c>
      <c r="P43" s="122"/>
    </row>
    <row r="44" ht="15.95" customHeight="1" spans="1:16">
      <c r="A44" s="113">
        <v>37</v>
      </c>
      <c r="B44" s="118" t="s">
        <v>62</v>
      </c>
      <c r="C44" s="115" t="str">
        <f>IF(SUMIF(高一质量奖!A:A,B44,高一质量奖!B:B)&gt;0,SUMIF(高一质量奖!A:A,B44,高一质量奖!B:B),"")</f>
        <v/>
      </c>
      <c r="D44" s="115">
        <f>IF(SUMIF(高二质量奖!A:A,B44,高二质量奖!B:B)&gt;0,SUMIF(高二质量奖!A:A,B44,高二质量奖!B:B),"")</f>
        <v>11827.9812701301</v>
      </c>
      <c r="E44" s="115" t="str">
        <f>IF(SUMIF(高三质量奖!A:A,B44,高三质量奖!D:D)&gt;0,SUMIF(高三质量奖!A:A,B44,高三质量奖!D:D),"")</f>
        <v/>
      </c>
      <c r="F44" s="115">
        <f t="shared" si="0"/>
        <v>11827.9812701301</v>
      </c>
      <c r="G44" s="116" t="str">
        <f>IF(SUMIFS('1.gk_工作量'!$M$4:$M$63,'1.gk_工作量'!$B$4:$B$63,B44)&gt;0,SUMIFS('1.gk_工作量'!$M$4:$M$63,'1.gk_工作量'!$B$4:$B$63,B44),"")</f>
        <v/>
      </c>
      <c r="H44" s="116" t="str">
        <f>IF(SUMIFS('2.gk_过程评价'!$C:$C,'2.gk_过程评价'!$A:$A,B44)&gt;0,SUMIFS('2.gk_过程评价'!$C:$C,'2.gk_过程评价'!$A:$A,B44),"")</f>
        <v/>
      </c>
      <c r="I44" s="56" t="str">
        <f>IF(SUMIF('3.gk_上线质量'!B:B,B44,'3.gk_上线质量'!D:D)&lt;&gt;0,SUMIF('3.gk_上线质量'!B:B,B44,'3.gk_上线质量'!D:D),"")</f>
        <v/>
      </c>
      <c r="J44" s="116" t="str">
        <f>IF(SUMIFS('4.gk_艺体质量'!$E$4:$E$53,'4.gk_艺体质量'!$A$4:$A$53,B44)&gt;0,SUMIFS('4.gk_艺体质量'!$E$4:$E$53,'4.gk_艺体质量'!$A$4:$A$53,B44),"")</f>
        <v/>
      </c>
      <c r="K44" s="116" t="str">
        <f>IF(SUMIF('5.gk_超额目标'!B:B,B44,'5.gk_超额目标'!D:D)&gt;0,SUMIF('5.gk_超额目标'!B:B,B44,'5.gk_超额目标'!D:D),"")</f>
        <v/>
      </c>
      <c r="L44" s="116" t="str">
        <f>IF(SUMIF('6.gk_年级管理'!A:A,B44,'6.gk_年级管理'!D:D)&gt;0,SUMIF('6.gk_年级管理'!A:A,B44,'6.gk_年级管理'!D:D),"")</f>
        <v/>
      </c>
      <c r="M44" s="58">
        <f t="shared" si="1"/>
        <v>0</v>
      </c>
      <c r="N44" s="23">
        <f t="shared" si="2"/>
        <v>11827.9812701301</v>
      </c>
      <c r="O44" s="23">
        <f t="shared" si="3"/>
        <v>11827.9812701301</v>
      </c>
      <c r="P44" s="122"/>
    </row>
    <row r="45" ht="15.95" customHeight="1" spans="1:16">
      <c r="A45" s="113">
        <v>38</v>
      </c>
      <c r="B45" s="113" t="s">
        <v>63</v>
      </c>
      <c r="C45" s="115" t="str">
        <f>IF(SUMIF(高一质量奖!A:A,B45,高一质量奖!B:B)&gt;0,SUMIF(高一质量奖!A:A,B45,高一质量奖!B:B),"")</f>
        <v/>
      </c>
      <c r="D45" s="115" t="str">
        <f>IF(SUMIF(高二质量奖!A:A,B45,高二质量奖!B:B)&gt;0,SUMIF(高二质量奖!A:A,B45,高二质量奖!B:B),"")</f>
        <v/>
      </c>
      <c r="E45" s="115">
        <f>IF(SUMIF(高三质量奖!A:A,B45,高三质量奖!D:D)&gt;0,SUMIF(高三质量奖!A:A,B45,高三质量奖!D:D),"")</f>
        <v>1619.32075471698</v>
      </c>
      <c r="F45" s="115">
        <f t="shared" si="0"/>
        <v>1619.32075471698</v>
      </c>
      <c r="G45" s="116">
        <f>IF(SUMIFS('1.gk_工作量'!$M$4:$M$63,'1.gk_工作量'!$B$4:$B$63,B45)&gt;0,SUMIFS('1.gk_工作量'!$M$4:$M$63,'1.gk_工作量'!$B$4:$B$63,B45),"")</f>
        <v>14174.7096657609</v>
      </c>
      <c r="H45" s="116">
        <f>IF(SUMIFS('2.gk_过程评价'!$C:$C,'2.gk_过程评价'!$A:$A,B45)&gt;0,SUMIFS('2.gk_过程评价'!$C:$C,'2.gk_过程评价'!$A:$A,B45),"")</f>
        <v>12884.5007641138</v>
      </c>
      <c r="I45" s="56">
        <f>IF(SUMIF('3.gk_上线质量'!B:B,B45,'3.gk_上线质量'!D:D)&lt;&gt;0,SUMIF('3.gk_上线质量'!B:B,B45,'3.gk_上线质量'!D:D),"")</f>
        <v>28538.6273745629</v>
      </c>
      <c r="J45" s="116">
        <f>IF(SUMIFS('4.gk_艺体质量'!$E$4:$E$53,'4.gk_艺体质量'!$A$4:$A$53,B45)&gt;0,SUMIFS('4.gk_艺体质量'!$E$4:$E$53,'4.gk_艺体质量'!$A$4:$A$53,B45),"")</f>
        <v>1906.99721042202</v>
      </c>
      <c r="K45" s="116">
        <f>IF(SUMIF('5.gk_超额目标'!B:B,B45,'5.gk_超额目标'!D:D)&gt;0,SUMIF('5.gk_超额目标'!B:B,B45,'5.gk_超额目标'!D:D),"")</f>
        <v>1332.12061464606</v>
      </c>
      <c r="L45" s="116" t="str">
        <f>IF(SUMIF('6.gk_年级管理'!A:A,B45,'6.gk_年级管理'!D:D)&gt;0,SUMIF('6.gk_年级管理'!A:A,B45,'6.gk_年级管理'!D:D),"")</f>
        <v/>
      </c>
      <c r="M45" s="58">
        <f t="shared" si="1"/>
        <v>58836.9556295057</v>
      </c>
      <c r="N45" s="23">
        <f t="shared" si="2"/>
        <v>60456.2763842227</v>
      </c>
      <c r="O45" s="23">
        <f t="shared" si="3"/>
        <v>60456.2763842227</v>
      </c>
      <c r="P45" s="122"/>
    </row>
    <row r="46" ht="15.95" customHeight="1" spans="1:16">
      <c r="A46" s="113">
        <v>39</v>
      </c>
      <c r="B46" s="113" t="s">
        <v>64</v>
      </c>
      <c r="C46" s="115" t="str">
        <f>IF(SUMIF(高一质量奖!A:A,B46,高一质量奖!B:B)&gt;0,SUMIF(高一质量奖!A:A,B46,高一质量奖!B:B),"")</f>
        <v/>
      </c>
      <c r="D46" s="115" t="str">
        <f>IF(SUMIF(高二质量奖!A:A,B46,高二质量奖!B:B)&gt;0,SUMIF(高二质量奖!A:A,B46,高二质量奖!B:B),"")</f>
        <v/>
      </c>
      <c r="E46" s="115">
        <f>IF(SUMIF(高三质量奖!A:A,B46,高三质量奖!D:D)&gt;0,SUMIF(高三质量奖!A:A,B46,高三质量奖!D:D),"")</f>
        <v>2347.36905135122</v>
      </c>
      <c r="F46" s="115">
        <f t="shared" si="0"/>
        <v>2347.36905135122</v>
      </c>
      <c r="G46" s="116">
        <f>IF(SUMIFS('1.gk_工作量'!$M$4:$M$63,'1.gk_工作量'!$B$4:$B$63,B46)&gt;0,SUMIFS('1.gk_工作量'!$M$4:$M$63,'1.gk_工作量'!$B$4:$B$63,B46),"")</f>
        <v>14510.7085589164</v>
      </c>
      <c r="H46" s="116">
        <f>IF(SUMIFS('2.gk_过程评价'!$C:$C,'2.gk_过程评价'!$A:$A,B46)&gt;0,SUMIFS('2.gk_过程评价'!$C:$C,'2.gk_过程评价'!$A:$A,B46),"")</f>
        <v>12897.8310097874</v>
      </c>
      <c r="I46" s="56">
        <f>IF(SUMIF('3.gk_上线质量'!B:B,B46,'3.gk_上线质量'!D:D)&lt;&gt;0,SUMIF('3.gk_上线质量'!B:B,B46,'3.gk_上线质量'!D:D),"")</f>
        <v>17656.4428418148</v>
      </c>
      <c r="J46" s="116">
        <f>IF(SUMIFS('4.gk_艺体质量'!$E$4:$E$53,'4.gk_艺体质量'!$A$4:$A$53,B46)&gt;0,SUMIFS('4.gk_艺体质量'!$E$4:$E$53,'4.gk_艺体质量'!$A$4:$A$53,B46),"")</f>
        <v>822.626247633028</v>
      </c>
      <c r="K46" s="116">
        <f>IF(SUMIF('5.gk_超额目标'!B:B,B46,'5.gk_超额目标'!D:D)&gt;0,SUMIF('5.gk_超额目标'!B:B,B46,'5.gk_超额目标'!D:D),"")</f>
        <v>824.164077066501</v>
      </c>
      <c r="L46" s="116" t="str">
        <f>IF(SUMIF('6.gk_年级管理'!A:A,B46,'6.gk_年级管理'!D:D)&gt;0,SUMIF('6.gk_年级管理'!A:A,B46,'6.gk_年级管理'!D:D),"")</f>
        <v/>
      </c>
      <c r="M46" s="58">
        <f t="shared" si="1"/>
        <v>46711.7727352181</v>
      </c>
      <c r="N46" s="23">
        <f t="shared" si="2"/>
        <v>49059.1417865694</v>
      </c>
      <c r="O46" s="23">
        <f t="shared" si="3"/>
        <v>49059.1417865694</v>
      </c>
      <c r="P46" s="122"/>
    </row>
    <row r="47" ht="15.95" customHeight="1" spans="1:16">
      <c r="A47" s="113">
        <v>40</v>
      </c>
      <c r="B47" s="113" t="s">
        <v>65</v>
      </c>
      <c r="C47" s="115" t="str">
        <f>IF(SUMIF(高一质量奖!A:A,B47,高一质量奖!B:B)&gt;0,SUMIF(高一质量奖!A:A,B47,高一质量奖!B:B),"")</f>
        <v/>
      </c>
      <c r="D47" s="115" t="str">
        <f>IF(SUMIF(高二质量奖!A:A,B47,高二质量奖!B:B)&gt;0,SUMIF(高二质量奖!A:A,B47,高二质量奖!B:B),"")</f>
        <v/>
      </c>
      <c r="E47" s="115" t="str">
        <f>IF(SUMIF(高三质量奖!A:A,B47,高三质量奖!D:D)&gt;0,SUMIF(高三质量奖!A:A,B47,高三质量奖!D:D),"")</f>
        <v/>
      </c>
      <c r="F47" s="115">
        <f t="shared" si="0"/>
        <v>0</v>
      </c>
      <c r="G47" s="116">
        <f>IF(SUMIFS('1.gk_工作量'!$M$4:$M$63,'1.gk_工作量'!$B$4:$B$63,B47)&gt;0,SUMIFS('1.gk_工作量'!$M$4:$M$63,'1.gk_工作量'!$B$4:$B$63,B47),"")</f>
        <v>11115.0467002718</v>
      </c>
      <c r="H47" s="116">
        <f>IF(SUMIFS('2.gk_过程评价'!$C:$C,'2.gk_过程评价'!$A:$A,B47)&gt;0,SUMIFS('2.gk_过程评价'!$C:$C,'2.gk_过程评价'!$A:$A,B47),"")</f>
        <v>4566.4154417011</v>
      </c>
      <c r="I47" s="56">
        <f>IF(SUMIF('3.gk_上线质量'!B:B,B47,'3.gk_上线质量'!D:D)&lt;&gt;0,SUMIF('3.gk_上线质量'!B:B,B47,'3.gk_上线质量'!D:D),"")</f>
        <v>1999.30829942264</v>
      </c>
      <c r="J47" s="116">
        <f>IF(SUMIFS('4.gk_艺体质量'!$E$4:$E$53,'4.gk_艺体质量'!$A$4:$A$53,B47)&gt;0,SUMIFS('4.gk_艺体质量'!$E$4:$E$53,'4.gk_艺体质量'!$A$4:$A$53,B47),"")</f>
        <v>373.921021651376</v>
      </c>
      <c r="K47" s="116">
        <f>IF(SUMIF('5.gk_超额目标'!B:B,B47,'5.gk_超额目标'!D:D)&gt;0,SUMIF('5.gk_超额目标'!B:B,B47,'5.gk_超额目标'!D:D),"")</f>
        <v>93.3233321189001</v>
      </c>
      <c r="L47" s="116" t="str">
        <f>IF(SUMIF('6.gk_年级管理'!A:A,B47,'6.gk_年级管理'!D:D)&gt;0,SUMIF('6.gk_年级管理'!A:A,B47,'6.gk_年级管理'!D:D),"")</f>
        <v/>
      </c>
      <c r="M47" s="58">
        <f t="shared" si="1"/>
        <v>18148.0147951659</v>
      </c>
      <c r="N47" s="23">
        <f t="shared" si="2"/>
        <v>18148.0147951659</v>
      </c>
      <c r="O47" s="23">
        <f t="shared" si="3"/>
        <v>18148.0147951659</v>
      </c>
      <c r="P47" s="119" t="s">
        <v>66</v>
      </c>
    </row>
    <row r="48" ht="15.95" customHeight="1" spans="1:16">
      <c r="A48" s="113">
        <v>41</v>
      </c>
      <c r="B48" s="113" t="s">
        <v>67</v>
      </c>
      <c r="C48" s="115" t="str">
        <f>IF(SUMIF(高一质量奖!A:A,B48,高一质量奖!B:B)&gt;0,SUMIF(高一质量奖!A:A,B48,高一质量奖!B:B),"")</f>
        <v/>
      </c>
      <c r="D48" s="115">
        <f>IF(SUMIF(高二质量奖!A:A,B48,高二质量奖!B:B)&gt;0,SUMIF(高二质量奖!A:A,B48,高二质量奖!B:B),"")</f>
        <v>8789.39749332193</v>
      </c>
      <c r="E48" s="115" t="str">
        <f>IF(SUMIF(高三质量奖!A:A,B48,高三质量奖!D:D)&gt;0,SUMIF(高三质量奖!A:A,B48,高三质量奖!D:D),"")</f>
        <v/>
      </c>
      <c r="F48" s="115">
        <f t="shared" si="0"/>
        <v>8789.39749332193</v>
      </c>
      <c r="G48" s="116" t="str">
        <f>IF(SUMIFS('1.gk_工作量'!$M$4:$M$63,'1.gk_工作量'!$B$4:$B$63,B48)&gt;0,SUMIFS('1.gk_工作量'!$M$4:$M$63,'1.gk_工作量'!$B$4:$B$63,B48),"")</f>
        <v/>
      </c>
      <c r="H48" s="116" t="str">
        <f>IF(SUMIFS('2.gk_过程评价'!$C:$C,'2.gk_过程评价'!$A:$A,B48)&gt;0,SUMIFS('2.gk_过程评价'!$C:$C,'2.gk_过程评价'!$A:$A,B48),"")</f>
        <v/>
      </c>
      <c r="I48" s="56" t="str">
        <f>IF(SUMIF('3.gk_上线质量'!B:B,B48,'3.gk_上线质量'!D:D)&lt;&gt;0,SUMIF('3.gk_上线质量'!B:B,B48,'3.gk_上线质量'!D:D),"")</f>
        <v/>
      </c>
      <c r="J48" s="116" t="str">
        <f>IF(SUMIFS('4.gk_艺体质量'!$E$4:$E$53,'4.gk_艺体质量'!$A$4:$A$53,B48)&gt;0,SUMIFS('4.gk_艺体质量'!$E$4:$E$53,'4.gk_艺体质量'!$A$4:$A$53,B48),"")</f>
        <v/>
      </c>
      <c r="K48" s="116" t="str">
        <f>IF(SUMIF('5.gk_超额目标'!B:B,B48,'5.gk_超额目标'!D:D)&gt;0,SUMIF('5.gk_超额目标'!B:B,B48,'5.gk_超额目标'!D:D),"")</f>
        <v/>
      </c>
      <c r="L48" s="116" t="str">
        <f>IF(SUMIF('6.gk_年级管理'!A:A,B48,'6.gk_年级管理'!D:D)&gt;0,SUMIF('6.gk_年级管理'!A:A,B48,'6.gk_年级管理'!D:D),"")</f>
        <v/>
      </c>
      <c r="M48" s="58">
        <f t="shared" si="1"/>
        <v>0</v>
      </c>
      <c r="N48" s="23">
        <f t="shared" si="2"/>
        <v>8789.39749332193</v>
      </c>
      <c r="O48" s="23">
        <f t="shared" si="3"/>
        <v>8789.39749332193</v>
      </c>
      <c r="P48" s="123"/>
    </row>
    <row r="49" ht="15.95" customHeight="1" spans="1:16">
      <c r="A49" s="113">
        <v>42</v>
      </c>
      <c r="B49" s="113" t="s">
        <v>68</v>
      </c>
      <c r="C49" s="115" t="str">
        <f>IF(SUMIF(高一质量奖!A:A,B49,高一质量奖!B:B)&gt;0,SUMIF(高一质量奖!A:A,B49,高一质量奖!B:B),"")</f>
        <v/>
      </c>
      <c r="D49" s="115" t="str">
        <f>IF(SUMIF(高二质量奖!A:A,B49,高二质量奖!B:B)&gt;0,SUMIF(高二质量奖!A:A,B49,高二质量奖!B:B),"")</f>
        <v/>
      </c>
      <c r="E49" s="115">
        <f>IF(SUMIF(高三质量奖!A:A,B49,高三质量奖!D:D)&gt;0,SUMIF(高三质量奖!A:A,B49,高三质量奖!D:D),"")</f>
        <v>2537.42468068293</v>
      </c>
      <c r="F49" s="115">
        <f t="shared" si="0"/>
        <v>2537.42468068293</v>
      </c>
      <c r="G49" s="116">
        <f>IF(SUMIFS('1.gk_工作量'!$M$4:$M$63,'1.gk_工作量'!$B$4:$B$63,B49)&gt;0,SUMIFS('1.gk_工作量'!$M$4:$M$63,'1.gk_工作量'!$B$4:$B$63,B49),"")</f>
        <v>10017.5342161385</v>
      </c>
      <c r="H49" s="116">
        <f>IF(SUMIFS('2.gk_过程评价'!$C:$C,'2.gk_过程评价'!$A:$A,B49)&gt;0,SUMIFS('2.gk_过程评价'!$C:$C,'2.gk_过程评价'!$A:$A,B49),"")</f>
        <v>13164.0442203512</v>
      </c>
      <c r="I49" s="56">
        <f>IF(SUMIF('3.gk_上线质量'!B:B,B49,'3.gk_上线质量'!D:D)&lt;&gt;0,SUMIF('3.gk_上线质量'!B:B,B49,'3.gk_上线质量'!D:D),"")</f>
        <v>18744.8376009361</v>
      </c>
      <c r="J49" s="116">
        <f>IF(SUMIFS('4.gk_艺体质量'!$E$4:$E$53,'4.gk_艺体质量'!$A$4:$A$53,B49)&gt;0,SUMIFS('4.gk_艺体质量'!$E$4:$E$53,'4.gk_艺体质量'!$A$4:$A$53,B49),"")</f>
        <v>2804.40766238532</v>
      </c>
      <c r="K49" s="116">
        <f>IF(SUMIF('5.gk_超额目标'!B:B,B49,'5.gk_超额目标'!D:D)&gt;0,SUMIF('5.gk_超额目标'!B:B,B49,'5.gk_超额目标'!D:D),"")</f>
        <v>874.967960395191</v>
      </c>
      <c r="L49" s="116">
        <f>IF(SUMIF('6.gk_年级管理'!A:A,B49,'6.gk_年级管理'!D:D)&gt;0,SUMIF('6.gk_年级管理'!A:A,B49,'6.gk_年级管理'!D:D),"")</f>
        <v>3655.68</v>
      </c>
      <c r="M49" s="58">
        <f t="shared" si="1"/>
        <v>49261.4716602063</v>
      </c>
      <c r="N49" s="23">
        <f t="shared" si="2"/>
        <v>51798.8963408893</v>
      </c>
      <c r="O49" s="23">
        <f t="shared" si="3"/>
        <v>51798.8963408893</v>
      </c>
      <c r="P49" s="122"/>
    </row>
    <row r="50" ht="15.95" customHeight="1" spans="1:16">
      <c r="A50" s="113">
        <v>43</v>
      </c>
      <c r="B50" s="113" t="s">
        <v>69</v>
      </c>
      <c r="C50" s="115">
        <f>IF(SUMIF(高一质量奖!A:A,B50,高一质量奖!B:B)&gt;0,SUMIF(高一质量奖!A:A,B50,高一质量奖!B:B),"")</f>
        <v>1347.25144243579</v>
      </c>
      <c r="D50" s="115" t="str">
        <f>IF(SUMIF(高二质量奖!A:A,B50,高二质量奖!B:B)&gt;0,SUMIF(高二质量奖!A:A,B50,高二质量奖!B:B),"")</f>
        <v/>
      </c>
      <c r="E50" s="115" t="str">
        <f>IF(SUMIF(高三质量奖!A:A,B50,高三质量奖!D:D)&gt;0,SUMIF(高三质量奖!A:A,B50,高三质量奖!D:D),"")</f>
        <v/>
      </c>
      <c r="F50" s="115">
        <f t="shared" si="0"/>
        <v>1347.25144243579</v>
      </c>
      <c r="G50" s="116" t="str">
        <f>IF(SUMIFS('1.gk_工作量'!$M$4:$M$63,'1.gk_工作量'!$B$4:$B$63,B50)&gt;0,SUMIFS('1.gk_工作量'!$M$4:$M$63,'1.gk_工作量'!$B$4:$B$63,B50),"")</f>
        <v/>
      </c>
      <c r="H50" s="116" t="str">
        <f>IF(SUMIFS('2.gk_过程评价'!$C:$C,'2.gk_过程评价'!$A:$A,B50)&gt;0,SUMIFS('2.gk_过程评价'!$C:$C,'2.gk_过程评价'!$A:$A,B50),"")</f>
        <v/>
      </c>
      <c r="I50" s="56" t="str">
        <f>IF(SUMIF('3.gk_上线质量'!B:B,B50,'3.gk_上线质量'!D:D)&lt;&gt;0,SUMIF('3.gk_上线质量'!B:B,B50,'3.gk_上线质量'!D:D),"")</f>
        <v/>
      </c>
      <c r="J50" s="116" t="str">
        <f>IF(SUMIFS('4.gk_艺体质量'!$E$4:$E$53,'4.gk_艺体质量'!$A$4:$A$53,B50)&gt;0,SUMIFS('4.gk_艺体质量'!$E$4:$E$53,'4.gk_艺体质量'!$A$4:$A$53,B50),"")</f>
        <v/>
      </c>
      <c r="K50" s="116" t="str">
        <f>IF(SUMIF('5.gk_超额目标'!B:B,B50,'5.gk_超额目标'!D:D)&gt;0,SUMIF('5.gk_超额目标'!B:B,B50,'5.gk_超额目标'!D:D),"")</f>
        <v/>
      </c>
      <c r="L50" s="116" t="str">
        <f>IF(SUMIF('6.gk_年级管理'!A:A,B50,'6.gk_年级管理'!D:D)&gt;0,SUMIF('6.gk_年级管理'!A:A,B50,'6.gk_年级管理'!D:D),"")</f>
        <v/>
      </c>
      <c r="M50" s="58">
        <f t="shared" si="1"/>
        <v>0</v>
      </c>
      <c r="N50" s="23">
        <f t="shared" si="2"/>
        <v>1347.25144243579</v>
      </c>
      <c r="O50" s="23">
        <f t="shared" si="3"/>
        <v>1347.25144243579</v>
      </c>
      <c r="P50" s="122"/>
    </row>
    <row r="51" ht="15.95" customHeight="1" spans="1:16">
      <c r="A51" s="113">
        <v>44</v>
      </c>
      <c r="B51" s="113" t="s">
        <v>70</v>
      </c>
      <c r="C51" s="115" t="str">
        <f>IF(SUMIF(高一质量奖!A:A,B51,高一质量奖!B:B)&gt;0,SUMIF(高一质量奖!A:A,B51,高一质量奖!B:B),"")</f>
        <v/>
      </c>
      <c r="D51" s="115">
        <f>IF(SUMIF(高二质量奖!A:A,B51,高二质量奖!B:B)&gt;0,SUMIF(高二质量奖!A:A,B51,高二质量奖!B:B),"")</f>
        <v>1824.3809219657</v>
      </c>
      <c r="E51" s="115" t="str">
        <f>IF(SUMIF(高三质量奖!A:A,B51,高三质量奖!D:D)&gt;0,SUMIF(高三质量奖!A:A,B51,高三质量奖!D:D),"")</f>
        <v/>
      </c>
      <c r="F51" s="115">
        <f t="shared" si="0"/>
        <v>1824.3809219657</v>
      </c>
      <c r="G51" s="116" t="str">
        <f>IF(SUMIFS('1.gk_工作量'!$M$4:$M$63,'1.gk_工作量'!$B$4:$B$63,B51)&gt;0,SUMIFS('1.gk_工作量'!$M$4:$M$63,'1.gk_工作量'!$B$4:$B$63,B51),"")</f>
        <v/>
      </c>
      <c r="H51" s="116" t="str">
        <f>IF(SUMIFS('2.gk_过程评价'!$C:$C,'2.gk_过程评价'!$A:$A,B51)&gt;0,SUMIFS('2.gk_过程评价'!$C:$C,'2.gk_过程评价'!$A:$A,B51),"")</f>
        <v/>
      </c>
      <c r="I51" s="56" t="str">
        <f>IF(SUMIF('3.gk_上线质量'!B:B,B51,'3.gk_上线质量'!D:D)&lt;&gt;0,SUMIF('3.gk_上线质量'!B:B,B51,'3.gk_上线质量'!D:D),"")</f>
        <v/>
      </c>
      <c r="J51" s="116" t="str">
        <f>IF(SUMIFS('4.gk_艺体质量'!$E$4:$E$53,'4.gk_艺体质量'!$A$4:$A$53,B51)&gt;0,SUMIFS('4.gk_艺体质量'!$E$4:$E$53,'4.gk_艺体质量'!$A$4:$A$53,B51),"")</f>
        <v/>
      </c>
      <c r="K51" s="116" t="str">
        <f>IF(SUMIF('5.gk_超额目标'!B:B,B51,'5.gk_超额目标'!D:D)&gt;0,SUMIF('5.gk_超额目标'!B:B,B51,'5.gk_超额目标'!D:D),"")</f>
        <v/>
      </c>
      <c r="L51" s="116" t="str">
        <f>IF(SUMIF('6.gk_年级管理'!A:A,B51,'6.gk_年级管理'!D:D)&gt;0,SUMIF('6.gk_年级管理'!A:A,B51,'6.gk_年级管理'!D:D),"")</f>
        <v/>
      </c>
      <c r="M51" s="58">
        <f t="shared" si="1"/>
        <v>0</v>
      </c>
      <c r="N51" s="23">
        <f t="shared" si="2"/>
        <v>1824.3809219657</v>
      </c>
      <c r="O51" s="23">
        <f t="shared" si="3"/>
        <v>1824.3809219657</v>
      </c>
      <c r="P51" s="122"/>
    </row>
    <row r="52" ht="15.95" customHeight="1" spans="1:16">
      <c r="A52" s="113">
        <v>45</v>
      </c>
      <c r="B52" s="113" t="s">
        <v>71</v>
      </c>
      <c r="C52" s="115" t="str">
        <f>IF(SUMIF(高一质量奖!A:A,B52,高一质量奖!B:B)&gt;0,SUMIF(高一质量奖!A:A,B52,高一质量奖!B:B),"")</f>
        <v/>
      </c>
      <c r="D52" s="115">
        <f>IF(SUMIF(高二质量奖!A:A,B52,高二质量奖!B:B)&gt;0,SUMIF(高二质量奖!A:A,B52,高二质量奖!B:B),"")</f>
        <v>4386.96581494302</v>
      </c>
      <c r="E52" s="115" t="str">
        <f>IF(SUMIF(高三质量奖!A:A,B52,高三质量奖!D:D)&gt;0,SUMIF(高三质量奖!A:A,B52,高三质量奖!D:D),"")</f>
        <v/>
      </c>
      <c r="F52" s="115">
        <f t="shared" si="0"/>
        <v>4386.96581494302</v>
      </c>
      <c r="G52" s="116" t="str">
        <f>IF(SUMIFS('1.gk_工作量'!$M$4:$M$63,'1.gk_工作量'!$B$4:$B$63,B52)&gt;0,SUMIFS('1.gk_工作量'!$M$4:$M$63,'1.gk_工作量'!$B$4:$B$63,B52),"")</f>
        <v/>
      </c>
      <c r="H52" s="116" t="str">
        <f>IF(SUMIFS('2.gk_过程评价'!$C:$C,'2.gk_过程评价'!$A:$A,B52)&gt;0,SUMIFS('2.gk_过程评价'!$C:$C,'2.gk_过程评价'!$A:$A,B52),"")</f>
        <v/>
      </c>
      <c r="I52" s="56" t="str">
        <f>IF(SUMIF('3.gk_上线质量'!B:B,B52,'3.gk_上线质量'!D:D)&lt;&gt;0,SUMIF('3.gk_上线质量'!B:B,B52,'3.gk_上线质量'!D:D),"")</f>
        <v/>
      </c>
      <c r="J52" s="116" t="str">
        <f>IF(SUMIFS('4.gk_艺体质量'!$E$4:$E$53,'4.gk_艺体质量'!$A$4:$A$53,B52)&gt;0,SUMIFS('4.gk_艺体质量'!$E$4:$E$53,'4.gk_艺体质量'!$A$4:$A$53,B52),"")</f>
        <v/>
      </c>
      <c r="K52" s="116" t="str">
        <f>IF(SUMIF('5.gk_超额目标'!B:B,B52,'5.gk_超额目标'!D:D)&gt;0,SUMIF('5.gk_超额目标'!B:B,B52,'5.gk_超额目标'!D:D),"")</f>
        <v/>
      </c>
      <c r="L52" s="116" t="str">
        <f>IF(SUMIF('6.gk_年级管理'!A:A,B52,'6.gk_年级管理'!D:D)&gt;0,SUMIF('6.gk_年级管理'!A:A,B52,'6.gk_年级管理'!D:D),"")</f>
        <v/>
      </c>
      <c r="M52" s="58">
        <f t="shared" si="1"/>
        <v>0</v>
      </c>
      <c r="N52" s="23">
        <f t="shared" si="2"/>
        <v>4386.96581494302</v>
      </c>
      <c r="O52" s="23">
        <f t="shared" si="3"/>
        <v>4386.96581494302</v>
      </c>
      <c r="P52" s="122"/>
    </row>
    <row r="53" ht="15.95" customHeight="1" spans="1:16">
      <c r="A53" s="113">
        <v>46</v>
      </c>
      <c r="B53" s="113" t="s">
        <v>72</v>
      </c>
      <c r="C53" s="115" t="str">
        <f>IF(SUMIF(高一质量奖!A:A,B53,高一质量奖!B:B)&gt;0,SUMIF(高一质量奖!A:A,B53,高一质量奖!B:B),"")</f>
        <v/>
      </c>
      <c r="D53" s="115" t="str">
        <f>IF(SUMIF(高二质量奖!A:A,B53,高二质量奖!B:B)&gt;0,SUMIF(高二质量奖!A:A,B53,高二质量奖!B:B),"")</f>
        <v/>
      </c>
      <c r="E53" s="115">
        <f>IF(SUMIF(高三质量奖!A:A,B53,高三质量奖!D:D)&gt;0,SUMIF(高三质量奖!A:A,B53,高三质量奖!D:D),"")</f>
        <v>4623.09262351765</v>
      </c>
      <c r="F53" s="115">
        <f t="shared" si="0"/>
        <v>4623.09262351765</v>
      </c>
      <c r="G53" s="116">
        <f>IF(SUMIFS('1.gk_工作量'!$M$4:$M$63,'1.gk_工作量'!$B$4:$B$63,B53)&gt;0,SUMIFS('1.gk_工作量'!$M$4:$M$63,'1.gk_工作量'!$B$4:$B$63,B53),"")</f>
        <v>13370.5338575058</v>
      </c>
      <c r="H53" s="116">
        <f>IF(SUMIFS('2.gk_过程评价'!$C:$C,'2.gk_过程评价'!$A:$A,B53)&gt;0,SUMIFS('2.gk_过程评价'!$C:$C,'2.gk_过程评价'!$A:$A,B53),"")</f>
        <v>12819.5680737872</v>
      </c>
      <c r="I53" s="56">
        <f>IF(SUMIF('3.gk_上线质量'!B:B,B53,'3.gk_上线质量'!D:D)&lt;&gt;0,SUMIF('3.gk_上线质量'!B:B,B53,'3.gk_上线质量'!D:D),"")</f>
        <v>7388.97802723131</v>
      </c>
      <c r="J53" s="116">
        <f>IF(SUMIFS('4.gk_艺体质量'!$E$4:$E$53,'4.gk_艺体质量'!$A$4:$A$53,B53)&gt;0,SUMIFS('4.gk_艺体质量'!$E$4:$E$53,'4.gk_艺体质量'!$A$4:$A$53,B53),"")</f>
        <v>8712.35980447707</v>
      </c>
      <c r="K53" s="116">
        <f>IF(SUMIF('5.gk_超额目标'!B:B,B53,'5.gk_超额目标'!D:D)&gt;0,SUMIF('5.gk_超额目标'!B:B,B53,'5.gk_超额目标'!D:D),"")</f>
        <v>344.901309444719</v>
      </c>
      <c r="L53" s="116" t="str">
        <f>IF(SUMIF('6.gk_年级管理'!A:A,B53,'6.gk_年级管理'!D:D)&gt;0,SUMIF('6.gk_年级管理'!A:A,B53,'6.gk_年级管理'!D:D),"")</f>
        <v/>
      </c>
      <c r="M53" s="58">
        <f t="shared" si="1"/>
        <v>42636.341072446</v>
      </c>
      <c r="N53" s="23">
        <f t="shared" si="2"/>
        <v>47259.4336959637</v>
      </c>
      <c r="O53" s="23">
        <f t="shared" si="3"/>
        <v>47259.4336959637</v>
      </c>
      <c r="P53" s="122"/>
    </row>
    <row r="54" ht="15.95" customHeight="1" spans="1:16">
      <c r="A54" s="113">
        <v>47</v>
      </c>
      <c r="B54" s="113" t="s">
        <v>73</v>
      </c>
      <c r="C54" s="115" t="str">
        <f>IF(SUMIF(高一质量奖!A:A,B54,高一质量奖!B:B)&gt;0,SUMIF(高一质量奖!A:A,B54,高一质量奖!B:B),"")</f>
        <v/>
      </c>
      <c r="D54" s="115">
        <f>IF(SUMIF(高二质量奖!A:A,B54,高二质量奖!B:B)&gt;0,SUMIF(高二质量奖!A:A,B54,高二质量奖!B:B),"")</f>
        <v>2909.35278694879</v>
      </c>
      <c r="E54" s="115" t="str">
        <f>IF(SUMIF(高三质量奖!A:A,B54,高三质量奖!D:D)&gt;0,SUMIF(高三质量奖!A:A,B54,高三质量奖!D:D),"")</f>
        <v/>
      </c>
      <c r="F54" s="115">
        <f t="shared" si="0"/>
        <v>2909.35278694879</v>
      </c>
      <c r="G54" s="116" t="str">
        <f>IF(SUMIFS('1.gk_工作量'!$M$4:$M$63,'1.gk_工作量'!$B$4:$B$63,B54)&gt;0,SUMIFS('1.gk_工作量'!$M$4:$M$63,'1.gk_工作量'!$B$4:$B$63,B54),"")</f>
        <v/>
      </c>
      <c r="H54" s="116" t="str">
        <f>IF(SUMIFS('2.gk_过程评价'!$C:$C,'2.gk_过程评价'!$A:$A,B54)&gt;0,SUMIFS('2.gk_过程评价'!$C:$C,'2.gk_过程评价'!$A:$A,B54),"")</f>
        <v/>
      </c>
      <c r="I54" s="56" t="str">
        <f>IF(SUMIF('3.gk_上线质量'!B:B,B54,'3.gk_上线质量'!D:D)&lt;&gt;0,SUMIF('3.gk_上线质量'!B:B,B54,'3.gk_上线质量'!D:D),"")</f>
        <v/>
      </c>
      <c r="J54" s="116" t="str">
        <f>IF(SUMIFS('4.gk_艺体质量'!$E$4:$E$53,'4.gk_艺体质量'!$A$4:$A$53,B54)&gt;0,SUMIFS('4.gk_艺体质量'!$E$4:$E$53,'4.gk_艺体质量'!$A$4:$A$53,B54),"")</f>
        <v/>
      </c>
      <c r="K54" s="116" t="str">
        <f>IF(SUMIF('5.gk_超额目标'!B:B,B54,'5.gk_超额目标'!D:D)&gt;0,SUMIF('5.gk_超额目标'!B:B,B54,'5.gk_超额目标'!D:D),"")</f>
        <v/>
      </c>
      <c r="L54" s="116" t="str">
        <f>IF(SUMIF('6.gk_年级管理'!A:A,B54,'6.gk_年级管理'!D:D)&gt;0,SUMIF('6.gk_年级管理'!A:A,B54,'6.gk_年级管理'!D:D),"")</f>
        <v/>
      </c>
      <c r="M54" s="58">
        <f t="shared" si="1"/>
        <v>0</v>
      </c>
      <c r="N54" s="23">
        <f t="shared" si="2"/>
        <v>2909.35278694879</v>
      </c>
      <c r="O54" s="23">
        <f t="shared" si="3"/>
        <v>2909.35278694879</v>
      </c>
      <c r="P54" s="122"/>
    </row>
    <row r="55" ht="15.95" customHeight="1" spans="1:16">
      <c r="A55" s="113">
        <v>48</v>
      </c>
      <c r="B55" s="113" t="s">
        <v>74</v>
      </c>
      <c r="C55" s="115" t="str">
        <f>IF(SUMIF(高一质量奖!A:A,B55,高一质量奖!B:B)&gt;0,SUMIF(高一质量奖!A:A,B55,高一质量奖!B:B),"")</f>
        <v/>
      </c>
      <c r="D55" s="115" t="str">
        <f>IF(SUMIF(高二质量奖!A:A,B55,高二质量奖!B:B)&gt;0,SUMIF(高二质量奖!A:A,B55,高二质量奖!B:B),"")</f>
        <v/>
      </c>
      <c r="E55" s="115" t="str">
        <f>IF(SUMIF(高三质量奖!A:A,B55,高三质量奖!D:D)&gt;0,SUMIF(高三质量奖!A:A,B55,高三质量奖!D:D),"")</f>
        <v/>
      </c>
      <c r="F55" s="115">
        <f t="shared" si="0"/>
        <v>0</v>
      </c>
      <c r="G55" s="116">
        <f>IF(SUMIFS('1.gk_工作量'!$M$4:$M$63,'1.gk_工作量'!$B$4:$B$63,B55)&gt;0,SUMIFS('1.gk_工作量'!$M$4:$M$63,'1.gk_工作量'!$B$4:$B$63,B55),"")</f>
        <v>1520.23293521425</v>
      </c>
      <c r="H55" s="116" t="str">
        <f>IF(SUMIFS('2.gk_过程评价'!$C:$C,'2.gk_过程评价'!$A:$A,B55)&gt;0,SUMIFS('2.gk_过程评价'!$C:$C,'2.gk_过程评价'!$A:$A,B55),"")</f>
        <v/>
      </c>
      <c r="I55" s="56" t="str">
        <f>IF(SUMIF('3.gk_上线质量'!B:B,B55,'3.gk_上线质量'!D:D)&lt;&gt;0,SUMIF('3.gk_上线质量'!B:B,B55,'3.gk_上线质量'!D:D),"")</f>
        <v/>
      </c>
      <c r="J55" s="116" t="str">
        <f>IF(SUMIFS('4.gk_艺体质量'!$E$4:$E$53,'4.gk_艺体质量'!$A$4:$A$53,B55)&gt;0,SUMIFS('4.gk_艺体质量'!$E$4:$E$53,'4.gk_艺体质量'!$A$4:$A$53,B55),"")</f>
        <v/>
      </c>
      <c r="K55" s="116" t="str">
        <f>IF(SUMIF('5.gk_超额目标'!B:B,B55,'5.gk_超额目标'!D:D)&gt;0,SUMIF('5.gk_超额目标'!B:B,B55,'5.gk_超额目标'!D:D),"")</f>
        <v/>
      </c>
      <c r="L55" s="116" t="str">
        <f>IF(SUMIF('6.gk_年级管理'!A:A,B55,'6.gk_年级管理'!D:D)&gt;0,SUMIF('6.gk_年级管理'!A:A,B55,'6.gk_年级管理'!D:D),"")</f>
        <v/>
      </c>
      <c r="M55" s="58">
        <f t="shared" si="1"/>
        <v>1520.23293521425</v>
      </c>
      <c r="N55" s="23">
        <f t="shared" si="2"/>
        <v>1520.23293521425</v>
      </c>
      <c r="O55" s="23">
        <f t="shared" si="3"/>
        <v>456.069880564275</v>
      </c>
      <c r="P55" s="122" t="s">
        <v>31</v>
      </c>
    </row>
    <row r="56" ht="15.95" customHeight="1" spans="1:16">
      <c r="A56" s="113">
        <v>49</v>
      </c>
      <c r="B56" s="113" t="s">
        <v>75</v>
      </c>
      <c r="C56" s="115" t="str">
        <f>IF(SUMIF(高一质量奖!A:A,B56,高一质量奖!B:B)&gt;0,SUMIF(高一质量奖!A:A,B56,高一质量奖!B:B),"")</f>
        <v/>
      </c>
      <c r="D56" s="115" t="str">
        <f>IF(SUMIF(高二质量奖!A:A,B56,高二质量奖!B:B)&gt;0,SUMIF(高二质量奖!A:A,B56,高二质量奖!B:B),"")</f>
        <v/>
      </c>
      <c r="E56" s="115">
        <f>IF(SUMIF(高三质量奖!A:A,B56,高三质量奖!D:D)&gt;0,SUMIF(高三质量奖!A:A,B56,高三质量奖!D:D),"")</f>
        <v>7127.36044538364</v>
      </c>
      <c r="F56" s="115">
        <f t="shared" si="0"/>
        <v>7127.36044538364</v>
      </c>
      <c r="G56" s="116">
        <f>IF(SUMIFS('1.gk_工作量'!$M$4:$M$63,'1.gk_工作量'!$B$4:$B$63,B56)&gt;0,SUMIFS('1.gk_工作量'!$M$4:$M$63,'1.gk_工作量'!$B$4:$B$63,B56),"")</f>
        <v>6926.65743944637</v>
      </c>
      <c r="H56" s="116">
        <f>IF(SUMIFS('2.gk_过程评价'!$C:$C,'2.gk_过程评价'!$A:$A,B56)&gt;0,SUMIFS('2.gk_过程评价'!$C:$C,'2.gk_过程评价'!$A:$A,B56),"")</f>
        <v>4301.92423542178</v>
      </c>
      <c r="I56" s="56">
        <f>IF(SUMIF('3.gk_上线质量'!B:B,B56,'3.gk_上线质量'!D:D)&lt;&gt;0,SUMIF('3.gk_上线质量'!B:B,B56,'3.gk_上线质量'!D:D),"")</f>
        <v>7422.4761380682</v>
      </c>
      <c r="J56" s="116">
        <f>IF(SUMIFS('4.gk_艺体质量'!$E$4:$E$53,'4.gk_艺体质量'!$A$4:$A$53,B56)&gt;0,SUMIFS('4.gk_艺体质量'!$E$4:$E$53,'4.gk_艺体质量'!$A$4:$A$53,B56),"")</f>
        <v>2991.36817321101</v>
      </c>
      <c r="K56" s="116">
        <f>IF(SUMIF('5.gk_超额目标'!B:B,B56,'5.gk_超额目标'!D:D)&gt;0,SUMIF('5.gk_超额目标'!B:B,B56,'5.gk_超额目标'!D:D),"")</f>
        <v>346.4649278841</v>
      </c>
      <c r="L56" s="116">
        <f>IF(SUMIF('6.gk_年级管理'!A:A,B56,'6.gk_年级管理'!D:D)&gt;0,SUMIF('6.gk_年级管理'!A:A,B56,'6.gk_年级管理'!D:D),"")</f>
        <v>1305.6</v>
      </c>
      <c r="M56" s="58">
        <f t="shared" si="1"/>
        <v>23294.4909140315</v>
      </c>
      <c r="N56" s="23">
        <f t="shared" si="2"/>
        <v>30421.8513594151</v>
      </c>
      <c r="O56" s="23">
        <f t="shared" si="3"/>
        <v>30421.8513594151</v>
      </c>
      <c r="P56" s="122"/>
    </row>
    <row r="57" ht="15.95" customHeight="1" spans="1:16">
      <c r="A57" s="113">
        <v>50</v>
      </c>
      <c r="B57" s="113" t="s">
        <v>76</v>
      </c>
      <c r="C57" s="115" t="str">
        <f>IF(SUMIF(高一质量奖!A:A,B57,高一质量奖!B:B)&gt;0,SUMIF(高一质量奖!A:A,B57,高一质量奖!B:B),"")</f>
        <v/>
      </c>
      <c r="D57" s="115" t="str">
        <f>IF(SUMIF(高二质量奖!A:A,B57,高二质量奖!B:B)&gt;0,SUMIF(高二质量奖!A:A,B57,高二质量奖!B:B),"")</f>
        <v/>
      </c>
      <c r="E57" s="115" t="str">
        <f>IF(SUMIF(高三质量奖!A:A,B57,高三质量奖!D:D)&gt;0,SUMIF(高三质量奖!A:A,B57,高三质量奖!D:D),"")</f>
        <v/>
      </c>
      <c r="F57" s="115">
        <f t="shared" si="0"/>
        <v>0</v>
      </c>
      <c r="G57" s="116">
        <f>IF(SUMIFS('1.gk_工作量'!$M$4:$M$63,'1.gk_工作量'!$B$4:$B$63,B57)&gt;0,SUMIFS('1.gk_工作量'!$M$4:$M$63,'1.gk_工作量'!$B$4:$B$63,B57),"")</f>
        <v>2319.81149203283</v>
      </c>
      <c r="H57" s="116">
        <f>IF(SUMIFS('2.gk_过程评价'!$C:$C,'2.gk_过程评价'!$A:$A,B57)&gt;0,SUMIFS('2.gk_过程评价'!$C:$C,'2.gk_过程评价'!$A:$A,B57),"")</f>
        <v>4183.64054953099</v>
      </c>
      <c r="I57" s="56">
        <f>IF(SUMIF('3.gk_上线质量'!B:B,B57,'3.gk_上线质量'!D:D)&lt;&gt;0,SUMIF('3.gk_上线质量'!B:B,B57,'3.gk_上线质量'!D:D),"")</f>
        <v>1671.37942491417</v>
      </c>
      <c r="J57" s="116">
        <f>IF(SUMIFS('4.gk_艺体质量'!$E$4:$E$53,'4.gk_艺体质量'!$A$4:$A$53,B57)&gt;0,SUMIFS('4.gk_艺体质量'!$E$4:$E$53,'4.gk_艺体质量'!$A$4:$A$53,B57),"")</f>
        <v>1346.11567794495</v>
      </c>
      <c r="K57" s="116">
        <f>IF(SUMIF('5.gk_超额目标'!B:B,B57,'5.gk_超额目标'!D:D)&gt;0,SUMIF('5.gk_超额目标'!B:B,B57,'5.gk_超额目标'!D:D),"")</f>
        <v>78.0163305544245</v>
      </c>
      <c r="L57" s="116" t="str">
        <f>IF(SUMIF('6.gk_年级管理'!A:A,B57,'6.gk_年级管理'!D:D)&gt;0,SUMIF('6.gk_年级管理'!A:A,B57,'6.gk_年级管理'!D:D),"")</f>
        <v/>
      </c>
      <c r="M57" s="58">
        <f t="shared" si="1"/>
        <v>9598.96347497738</v>
      </c>
      <c r="N57" s="23">
        <f t="shared" si="2"/>
        <v>9598.96347497738</v>
      </c>
      <c r="O57" s="23">
        <f t="shared" si="3"/>
        <v>2879.68904249321</v>
      </c>
      <c r="P57" s="122" t="s">
        <v>31</v>
      </c>
    </row>
    <row r="58" ht="15.95" customHeight="1" spans="1:16">
      <c r="A58" s="113">
        <v>51</v>
      </c>
      <c r="B58" s="113" t="s">
        <v>77</v>
      </c>
      <c r="C58" s="115" t="str">
        <f>IF(SUMIF(高一质量奖!A:A,B58,高一质量奖!B:B)&gt;0,SUMIF(高一质量奖!A:A,B58,高一质量奖!B:B),"")</f>
        <v/>
      </c>
      <c r="D58" s="115" t="str">
        <f>IF(SUMIF(高二质量奖!A:A,B58,高二质量奖!B:B)&gt;0,SUMIF(高二质量奖!A:A,B58,高二质量奖!B:B),"")</f>
        <v/>
      </c>
      <c r="E58" s="115">
        <f>IF(SUMIF(高三质量奖!A:A,B58,高三质量奖!D:D)&gt;0,SUMIF(高三质量奖!A:A,B58,高三质量奖!D:D),"")</f>
        <v>8167.74871635382</v>
      </c>
      <c r="F58" s="115">
        <f t="shared" si="0"/>
        <v>8167.74871635382</v>
      </c>
      <c r="G58" s="116">
        <f>IF(SUMIFS('1.gk_工作量'!$M$4:$M$63,'1.gk_工作量'!$B$4:$B$63,B58)&gt;0,SUMIFS('1.gk_工作量'!$M$4:$M$63,'1.gk_工作量'!$B$4:$B$63,B58),"")</f>
        <v>9116.99357991057</v>
      </c>
      <c r="H58" s="116">
        <f>IF(SUMIFS('2.gk_过程评价'!$C:$C,'2.gk_过程评价'!$A:$A,B58)&gt;0,SUMIFS('2.gk_过程评价'!$C:$C,'2.gk_过程评价'!$A:$A,B58),"")</f>
        <v>12665.0846054356</v>
      </c>
      <c r="I58" s="56">
        <f>IF(SUMIF('3.gk_上线质量'!B:B,B58,'3.gk_上线质量'!D:D)&lt;&gt;0,SUMIF('3.gk_上线质量'!B:B,B58,'3.gk_上线质量'!D:D),"")</f>
        <v>15329.4407423457</v>
      </c>
      <c r="J58" s="116">
        <f>IF(SUMIFS('4.gk_艺体质量'!$E$4:$E$53,'4.gk_艺体质量'!$A$4:$A$53,B58)&gt;0,SUMIFS('4.gk_艺体质量'!$E$4:$E$53,'4.gk_艺体质量'!$A$4:$A$53,B58),"")</f>
        <v>747.842043302752</v>
      </c>
      <c r="K58" s="116">
        <f>IF(SUMIF('5.gk_超额目标'!B:B,B58,'5.gk_超额目标'!D:D)&gt;0,SUMIF('5.gk_超额目标'!B:B,B58,'5.gk_超额目标'!D:D),"")</f>
        <v>715.544716144103</v>
      </c>
      <c r="L58" s="116" t="str">
        <f>IF(SUMIF('6.gk_年级管理'!A:A,B58,'6.gk_年级管理'!D:D)&gt;0,SUMIF('6.gk_年级管理'!A:A,B58,'6.gk_年级管理'!D:D),"")</f>
        <v/>
      </c>
      <c r="M58" s="58">
        <f t="shared" si="1"/>
        <v>38574.9056871387</v>
      </c>
      <c r="N58" s="23">
        <f t="shared" si="2"/>
        <v>46742.6544034925</v>
      </c>
      <c r="O58" s="23">
        <f t="shared" si="3"/>
        <v>46742.6544034925</v>
      </c>
      <c r="P58" s="122"/>
    </row>
    <row r="59" ht="15.95" customHeight="1" spans="1:16">
      <c r="A59" s="113">
        <v>52</v>
      </c>
      <c r="B59" s="113" t="s">
        <v>78</v>
      </c>
      <c r="C59" s="115" t="str">
        <f>IF(SUMIF(高一质量奖!A:A,B59,高一质量奖!B:B)&gt;0,SUMIF(高一质量奖!A:A,B59,高一质量奖!B:B),"")</f>
        <v/>
      </c>
      <c r="D59" s="115" t="str">
        <f>IF(SUMIF(高二质量奖!A:A,B59,高二质量奖!B:B)&gt;0,SUMIF(高二质量奖!A:A,B59,高二质量奖!B:B),"")</f>
        <v/>
      </c>
      <c r="E59" s="115">
        <f>IF(SUMIF(高三质量奖!A:A,B59,高三质量奖!D:D)&gt;0,SUMIF(高三质量奖!A:A,B59,高三质量奖!D:D),"")</f>
        <v>2419.32336742722</v>
      </c>
      <c r="F59" s="115">
        <f t="shared" si="0"/>
        <v>2419.32336742722</v>
      </c>
      <c r="G59" s="116">
        <f>IF(SUMIFS('1.gk_工作量'!$M$4:$M$63,'1.gk_工作量'!$B$4:$B$63,B59)&gt;0,SUMIFS('1.gk_工作量'!$M$4:$M$63,'1.gk_工作量'!$B$4:$B$63,B59),"")</f>
        <v>14033.3371409437</v>
      </c>
      <c r="H59" s="116">
        <f>IF(SUMIFS('2.gk_过程评价'!$C:$C,'2.gk_过程评价'!$A:$A,B59)&gt;0,SUMIFS('2.gk_过程评价'!$C:$C,'2.gk_过程评价'!$A:$A,B59),"")</f>
        <v>12811.1667557087</v>
      </c>
      <c r="I59" s="56">
        <f>IF(SUMIF('3.gk_上线质量'!B:B,B59,'3.gk_上线质量'!D:D)&lt;&gt;0,SUMIF('3.gk_上线质量'!B:B,B59,'3.gk_上线质量'!D:D),"")</f>
        <v>11110.794447056</v>
      </c>
      <c r="J59" s="116">
        <f>IF(SUMIFS('4.gk_艺体质量'!$E$4:$E$53,'4.gk_艺体质量'!$A$4:$A$53,B59)&gt;0,SUMIFS('4.gk_艺体质量'!$E$4:$E$53,'4.gk_艺体质量'!$A$4:$A$53,B59),"")</f>
        <v>6618.40208322936</v>
      </c>
      <c r="K59" s="116">
        <f>IF(SUMIF('5.gk_超额目标'!B:B,B59,'5.gk_超额目标'!D:D)&gt;0,SUMIF('5.gk_超额目标'!B:B,B59,'5.gk_超额目标'!D:D),"")</f>
        <v>518.627547630784</v>
      </c>
      <c r="L59" s="116" t="str">
        <f>IF(SUMIF('6.gk_年级管理'!A:A,B59,'6.gk_年级管理'!D:D)&gt;0,SUMIF('6.gk_年级管理'!A:A,B59,'6.gk_年级管理'!D:D),"")</f>
        <v/>
      </c>
      <c r="M59" s="58">
        <f t="shared" si="1"/>
        <v>45092.3279745685</v>
      </c>
      <c r="N59" s="23">
        <f t="shared" si="2"/>
        <v>47511.6513419958</v>
      </c>
      <c r="O59" s="23">
        <f t="shared" si="3"/>
        <v>47511.6513419958</v>
      </c>
      <c r="P59" s="122"/>
    </row>
    <row r="60" ht="15.95" customHeight="1" spans="1:16">
      <c r="A60" s="113">
        <v>53</v>
      </c>
      <c r="B60" s="113" t="s">
        <v>79</v>
      </c>
      <c r="C60" s="115">
        <f>IF(SUMIF(高一质量奖!A:A,B60,高一质量奖!B:B)&gt;0,SUMIF(高一质量奖!A:A,B60,高一质量奖!B:B),"")</f>
        <v>3255.87970666632</v>
      </c>
      <c r="D60" s="115" t="str">
        <f>IF(SUMIF(高二质量奖!A:A,B60,高二质量奖!B:B)&gt;0,SUMIF(高二质量奖!A:A,B60,高二质量奖!B:B),"")</f>
        <v/>
      </c>
      <c r="E60" s="115" t="str">
        <f>IF(SUMIF(高三质量奖!A:A,B60,高三质量奖!D:D)&gt;0,SUMIF(高三质量奖!A:A,B60,高三质量奖!D:D),"")</f>
        <v/>
      </c>
      <c r="F60" s="115">
        <f t="shared" si="0"/>
        <v>3255.87970666632</v>
      </c>
      <c r="G60" s="116" t="str">
        <f>IF(SUMIFS('1.gk_工作量'!$M$4:$M$63,'1.gk_工作量'!$B$4:$B$63,B60)&gt;0,SUMIFS('1.gk_工作量'!$M$4:$M$63,'1.gk_工作量'!$B$4:$B$63,B60),"")</f>
        <v/>
      </c>
      <c r="H60" s="116" t="str">
        <f>IF(SUMIFS('2.gk_过程评价'!$C:$C,'2.gk_过程评价'!$A:$A,B60)&gt;0,SUMIFS('2.gk_过程评价'!$C:$C,'2.gk_过程评价'!$A:$A,B60),"")</f>
        <v/>
      </c>
      <c r="I60" s="56" t="str">
        <f>IF(SUMIF('3.gk_上线质量'!B:B,B60,'3.gk_上线质量'!D:D)&lt;&gt;0,SUMIF('3.gk_上线质量'!B:B,B60,'3.gk_上线质量'!D:D),"")</f>
        <v/>
      </c>
      <c r="J60" s="116" t="str">
        <f>IF(SUMIFS('4.gk_艺体质量'!$E$4:$E$53,'4.gk_艺体质量'!$A$4:$A$53,B60)&gt;0,SUMIFS('4.gk_艺体质量'!$E$4:$E$53,'4.gk_艺体质量'!$A$4:$A$53,B60),"")</f>
        <v/>
      </c>
      <c r="K60" s="116" t="str">
        <f>IF(SUMIF('5.gk_超额目标'!B:B,B60,'5.gk_超额目标'!D:D)&gt;0,SUMIF('5.gk_超额目标'!B:B,B60,'5.gk_超额目标'!D:D),"")</f>
        <v/>
      </c>
      <c r="L60" s="116" t="str">
        <f>IF(SUMIF('6.gk_年级管理'!A:A,B60,'6.gk_年级管理'!D:D)&gt;0,SUMIF('6.gk_年级管理'!A:A,B60,'6.gk_年级管理'!D:D),"")</f>
        <v/>
      </c>
      <c r="M60" s="58">
        <f t="shared" si="1"/>
        <v>0</v>
      </c>
      <c r="N60" s="23">
        <f t="shared" si="2"/>
        <v>3255.87970666632</v>
      </c>
      <c r="O60" s="23">
        <f t="shared" si="3"/>
        <v>3255.87970666632</v>
      </c>
      <c r="P60" s="119"/>
    </row>
    <row r="61" ht="15.95" customHeight="1" spans="1:16">
      <c r="A61" s="113">
        <v>54</v>
      </c>
      <c r="B61" s="113" t="s">
        <v>80</v>
      </c>
      <c r="C61" s="115">
        <f>IF(SUMIF(高一质量奖!A:A,B61,高一质量奖!B:B)&gt;0,SUMIF(高一质量奖!A:A,B61,高一质量奖!B:B),"")</f>
        <v>3247.34601711376</v>
      </c>
      <c r="D61" s="115" t="str">
        <f>IF(SUMIF(高二质量奖!A:A,B61,高二质量奖!B:B)&gt;0,SUMIF(高二质量奖!A:A,B61,高二质量奖!B:B),"")</f>
        <v/>
      </c>
      <c r="E61" s="115" t="str">
        <f>IF(SUMIF(高三质量奖!A:A,B61,高三质量奖!D:D)&gt;0,SUMIF(高三质量奖!A:A,B61,高三质量奖!D:D),"")</f>
        <v/>
      </c>
      <c r="F61" s="115">
        <f t="shared" si="0"/>
        <v>3247.34601711376</v>
      </c>
      <c r="G61" s="116" t="str">
        <f>IF(SUMIFS('1.gk_工作量'!$M$4:$M$63,'1.gk_工作量'!$B$4:$B$63,B61)&gt;0,SUMIFS('1.gk_工作量'!$M$4:$M$63,'1.gk_工作量'!$B$4:$B$63,B61),"")</f>
        <v/>
      </c>
      <c r="H61" s="116" t="str">
        <f>IF(SUMIFS('2.gk_过程评价'!$C:$C,'2.gk_过程评价'!$A:$A,B61)&gt;0,SUMIFS('2.gk_过程评价'!$C:$C,'2.gk_过程评价'!$A:$A,B61),"")</f>
        <v/>
      </c>
      <c r="I61" s="56" t="str">
        <f>IF(SUMIF('3.gk_上线质量'!B:B,B61,'3.gk_上线质量'!D:D)&lt;&gt;0,SUMIF('3.gk_上线质量'!B:B,B61,'3.gk_上线质量'!D:D),"")</f>
        <v/>
      </c>
      <c r="J61" s="116" t="str">
        <f>IF(SUMIFS('4.gk_艺体质量'!$E$4:$E$53,'4.gk_艺体质量'!$A$4:$A$53,B61)&gt;0,SUMIFS('4.gk_艺体质量'!$E$4:$E$53,'4.gk_艺体质量'!$A$4:$A$53,B61),"")</f>
        <v/>
      </c>
      <c r="K61" s="116" t="str">
        <f>IF(SUMIF('5.gk_超额目标'!B:B,B61,'5.gk_超额目标'!D:D)&gt;0,SUMIF('5.gk_超额目标'!B:B,B61,'5.gk_超额目标'!D:D),"")</f>
        <v/>
      </c>
      <c r="L61" s="116" t="str">
        <f>IF(SUMIF('6.gk_年级管理'!A:A,B61,'6.gk_年级管理'!D:D)&gt;0,SUMIF('6.gk_年级管理'!A:A,B61,'6.gk_年级管理'!D:D),"")</f>
        <v/>
      </c>
      <c r="M61" s="58">
        <f t="shared" si="1"/>
        <v>0</v>
      </c>
      <c r="N61" s="23">
        <f t="shared" si="2"/>
        <v>3247.34601711376</v>
      </c>
      <c r="O61" s="23">
        <f t="shared" si="3"/>
        <v>3247.34601711376</v>
      </c>
      <c r="P61" s="122"/>
    </row>
    <row r="62" ht="15.95" customHeight="1" spans="1:16">
      <c r="A62" s="113">
        <v>55</v>
      </c>
      <c r="B62" s="113" t="s">
        <v>81</v>
      </c>
      <c r="C62" s="115">
        <f>IF(SUMIF(高一质量奖!A:A,B62,高一质量奖!B:B)&gt;0,SUMIF(高一质量奖!A:A,B62,高一质量奖!B:B),"")</f>
        <v>568.200857426922</v>
      </c>
      <c r="D62" s="115" t="str">
        <f>IF(SUMIF(高二质量奖!A:A,B62,高二质量奖!B:B)&gt;0,SUMIF(高二质量奖!A:A,B62,高二质量奖!B:B),"")</f>
        <v/>
      </c>
      <c r="E62" s="115" t="str">
        <f>IF(SUMIF(高三质量奖!A:A,B62,高三质量奖!D:D)&gt;0,SUMIF(高三质量奖!A:A,B62,高三质量奖!D:D),"")</f>
        <v/>
      </c>
      <c r="F62" s="115">
        <f t="shared" si="0"/>
        <v>568.200857426922</v>
      </c>
      <c r="G62" s="116" t="str">
        <f>IF(SUMIFS('1.gk_工作量'!$M$4:$M$63,'1.gk_工作量'!$B$4:$B$63,B62)&gt;0,SUMIFS('1.gk_工作量'!$M$4:$M$63,'1.gk_工作量'!$B$4:$B$63,B62),"")</f>
        <v/>
      </c>
      <c r="H62" s="116" t="str">
        <f>IF(SUMIFS('2.gk_过程评价'!$C:$C,'2.gk_过程评价'!$A:$A,B62)&gt;0,SUMIFS('2.gk_过程评价'!$C:$C,'2.gk_过程评价'!$A:$A,B62),"")</f>
        <v/>
      </c>
      <c r="I62" s="56" t="str">
        <f>IF(SUMIF('3.gk_上线质量'!B:B,B62,'3.gk_上线质量'!D:D)&lt;&gt;0,SUMIF('3.gk_上线质量'!B:B,B62,'3.gk_上线质量'!D:D),"")</f>
        <v/>
      </c>
      <c r="J62" s="116" t="str">
        <f>IF(SUMIFS('4.gk_艺体质量'!$E$4:$E$53,'4.gk_艺体质量'!$A$4:$A$53,B62)&gt;0,SUMIFS('4.gk_艺体质量'!$E$4:$E$53,'4.gk_艺体质量'!$A$4:$A$53,B62),"")</f>
        <v/>
      </c>
      <c r="K62" s="116" t="str">
        <f>IF(SUMIF('5.gk_超额目标'!B:B,B62,'5.gk_超额目标'!D:D)&gt;0,SUMIF('5.gk_超额目标'!B:B,B62,'5.gk_超额目标'!D:D),"")</f>
        <v/>
      </c>
      <c r="L62" s="116" t="str">
        <f>IF(SUMIF('6.gk_年级管理'!A:A,B62,'6.gk_年级管理'!D:D)&gt;0,SUMIF('6.gk_年级管理'!A:A,B62,'6.gk_年级管理'!D:D),"")</f>
        <v/>
      </c>
      <c r="M62" s="58">
        <f t="shared" si="1"/>
        <v>0</v>
      </c>
      <c r="N62" s="23">
        <f t="shared" si="2"/>
        <v>568.200857426922</v>
      </c>
      <c r="O62" s="23">
        <f t="shared" si="3"/>
        <v>170.460257228077</v>
      </c>
      <c r="P62" s="122" t="s">
        <v>31</v>
      </c>
    </row>
    <row r="63" ht="15.95" customHeight="1" spans="1:16">
      <c r="A63" s="113">
        <v>56</v>
      </c>
      <c r="B63" s="113" t="s">
        <v>82</v>
      </c>
      <c r="C63" s="115" t="str">
        <f>IF(SUMIF(高一质量奖!A:A,B63,高一质量奖!B:B)&gt;0,SUMIF(高一质量奖!A:A,B63,高一质量奖!B:B),"")</f>
        <v/>
      </c>
      <c r="D63" s="115" t="str">
        <f>IF(SUMIF(高二质量奖!A:A,B63,高二质量奖!B:B)&gt;0,SUMIF(高二质量奖!A:A,B63,高二质量奖!B:B),"")</f>
        <v/>
      </c>
      <c r="E63" s="115" t="str">
        <f>IF(SUMIF(高三质量奖!A:A,B63,高三质量奖!D:D)&gt;0,SUMIF(高三质量奖!A:A,B63,高三质量奖!D:D),"")</f>
        <v/>
      </c>
      <c r="F63" s="115">
        <f t="shared" si="0"/>
        <v>0</v>
      </c>
      <c r="G63" s="116">
        <f>IF(SUMIFS('1.gk_工作量'!$M$4:$M$63,'1.gk_工作量'!$B$4:$B$63,B63)&gt;0,SUMIFS('1.gk_工作量'!$M$4:$M$63,'1.gk_工作量'!$B$4:$B$63,B63),"")</f>
        <v>6381.76107426162</v>
      </c>
      <c r="H63" s="116">
        <f>IF(SUMIFS('2.gk_过程评价'!$C:$C,'2.gk_过程评价'!$A:$A,B63)&gt;0,SUMIFS('2.gk_过程评价'!$C:$C,'2.gk_过程评价'!$A:$A,B63),"")</f>
        <v>10797.5983409587</v>
      </c>
      <c r="I63" s="56">
        <f>IF(SUMIF('3.gk_上线质量'!B:B,B63,'3.gk_上线质量'!D:D)&lt;&gt;0,SUMIF('3.gk_上线质量'!B:B,B63,'3.gk_上线质量'!D:D),"")</f>
        <v>15841.0803089175</v>
      </c>
      <c r="J63" s="116">
        <f>IF(SUMIFS('4.gk_艺体质量'!$E$4:$E$53,'4.gk_艺体质量'!$A$4:$A$53,B63)&gt;0,SUMIFS('4.gk_艺体质量'!$E$4:$E$53,'4.gk_艺体质量'!$A$4:$A$53,B63),"")</f>
        <v>2617.44715155963</v>
      </c>
      <c r="K63" s="116">
        <f>IF(SUMIF('5.gk_超额目标'!B:B,B63,'5.gk_超额目标'!D:D)&gt;0,SUMIF('5.gk_超额目标'!B:B,B63,'5.gk_超额目标'!D:D),"")</f>
        <v>739.426930412979</v>
      </c>
      <c r="L63" s="116">
        <f>IF(SUMIF('6.gk_年级管理'!A:A,B63,'6.gk_年级管理'!D:D)&gt;0,SUMIF('6.gk_年级管理'!A:A,B63,'6.gk_年级管理'!D:D),"")</f>
        <v>3655.68</v>
      </c>
      <c r="M63" s="58">
        <f t="shared" si="1"/>
        <v>40032.9938061105</v>
      </c>
      <c r="N63" s="23">
        <f t="shared" si="2"/>
        <v>40032.9938061105</v>
      </c>
      <c r="O63" s="23">
        <f t="shared" si="3"/>
        <v>40032.9938061105</v>
      </c>
      <c r="P63" s="122"/>
    </row>
    <row r="64" ht="15.95" customHeight="1" spans="1:16">
      <c r="A64" s="113">
        <v>57</v>
      </c>
      <c r="B64" s="113" t="s">
        <v>83</v>
      </c>
      <c r="C64" s="115">
        <f>IF(SUMIF(高一质量奖!A:A,B64,高一质量奖!B:B)&gt;0,SUMIF(高一质量奖!A:A,B64,高一质量奖!B:B),"")</f>
        <v>2475.71379782555</v>
      </c>
      <c r="D64" s="115" t="str">
        <f>IF(SUMIF(高二质量奖!A:A,B64,高二质量奖!B:B)&gt;0,SUMIF(高二质量奖!A:A,B64,高二质量奖!B:B),"")</f>
        <v/>
      </c>
      <c r="E64" s="115" t="str">
        <f>IF(SUMIF(高三质量奖!A:A,B64,高三质量奖!D:D)&gt;0,SUMIF(高三质量奖!A:A,B64,高三质量奖!D:D),"")</f>
        <v/>
      </c>
      <c r="F64" s="115">
        <f t="shared" si="0"/>
        <v>2475.71379782555</v>
      </c>
      <c r="G64" s="116" t="str">
        <f>IF(SUMIFS('1.gk_工作量'!$M$4:$M$63,'1.gk_工作量'!$B$4:$B$63,B64)&gt;0,SUMIFS('1.gk_工作量'!$M$4:$M$63,'1.gk_工作量'!$B$4:$B$63,B64),"")</f>
        <v/>
      </c>
      <c r="H64" s="116" t="str">
        <f>IF(SUMIFS('2.gk_过程评价'!$C:$C,'2.gk_过程评价'!$A:$A,B64)&gt;0,SUMIFS('2.gk_过程评价'!$C:$C,'2.gk_过程评价'!$A:$A,B64),"")</f>
        <v/>
      </c>
      <c r="I64" s="56" t="str">
        <f>IF(SUMIF('3.gk_上线质量'!B:B,B64,'3.gk_上线质量'!D:D)&lt;&gt;0,SUMIF('3.gk_上线质量'!B:B,B64,'3.gk_上线质量'!D:D),"")</f>
        <v/>
      </c>
      <c r="J64" s="116" t="str">
        <f>IF(SUMIFS('4.gk_艺体质量'!$E$4:$E$53,'4.gk_艺体质量'!$A$4:$A$53,B64)&gt;0,SUMIFS('4.gk_艺体质量'!$E$4:$E$53,'4.gk_艺体质量'!$A$4:$A$53,B64),"")</f>
        <v/>
      </c>
      <c r="K64" s="116" t="str">
        <f>IF(SUMIF('5.gk_超额目标'!B:B,B64,'5.gk_超额目标'!D:D)&gt;0,SUMIF('5.gk_超额目标'!B:B,B64,'5.gk_超额目标'!D:D),"")</f>
        <v/>
      </c>
      <c r="L64" s="116" t="str">
        <f>IF(SUMIF('6.gk_年级管理'!A:A,B64,'6.gk_年级管理'!D:D)&gt;0,SUMIF('6.gk_年级管理'!A:A,B64,'6.gk_年级管理'!D:D),"")</f>
        <v/>
      </c>
      <c r="M64" s="58">
        <f t="shared" si="1"/>
        <v>0</v>
      </c>
      <c r="N64" s="23">
        <f t="shared" si="2"/>
        <v>2475.71379782555</v>
      </c>
      <c r="O64" s="23">
        <f t="shared" si="3"/>
        <v>2475.71379782555</v>
      </c>
      <c r="P64" s="122"/>
    </row>
    <row r="65" ht="15.95" customHeight="1" spans="1:16">
      <c r="A65" s="113">
        <v>58</v>
      </c>
      <c r="B65" s="113" t="s">
        <v>84</v>
      </c>
      <c r="C65" s="115">
        <f>IF(SUMIF(高一质量奖!A:A,B65,高一质量奖!B:B)&gt;0,SUMIF(高一质量奖!A:A,B65,高一质量奖!B:B),"")</f>
        <v>1029.42553029359</v>
      </c>
      <c r="D65" s="115" t="str">
        <f>IF(SUMIF(高二质量奖!A:A,B65,高二质量奖!B:B)&gt;0,SUMIF(高二质量奖!A:A,B65,高二质量奖!B:B),"")</f>
        <v/>
      </c>
      <c r="E65" s="115" t="str">
        <f>IF(SUMIF(高三质量奖!A:A,B65,高三质量奖!D:D)&gt;0,SUMIF(高三质量奖!A:A,B65,高三质量奖!D:D),"")</f>
        <v/>
      </c>
      <c r="F65" s="115">
        <f t="shared" si="0"/>
        <v>1029.42553029359</v>
      </c>
      <c r="G65" s="116" t="str">
        <f>IF(SUMIFS('1.gk_工作量'!$M$4:$M$63,'1.gk_工作量'!$B$4:$B$63,B65)&gt;0,SUMIFS('1.gk_工作量'!$M$4:$M$63,'1.gk_工作量'!$B$4:$B$63,B65),"")</f>
        <v/>
      </c>
      <c r="H65" s="116" t="str">
        <f>IF(SUMIFS('2.gk_过程评价'!$C:$C,'2.gk_过程评价'!$A:$A,B65)&gt;0,SUMIFS('2.gk_过程评价'!$C:$C,'2.gk_过程评价'!$A:$A,B65),"")</f>
        <v/>
      </c>
      <c r="I65" s="56" t="str">
        <f>IF(SUMIF('3.gk_上线质量'!B:B,B65,'3.gk_上线质量'!D:D)&lt;&gt;0,SUMIF('3.gk_上线质量'!B:B,B65,'3.gk_上线质量'!D:D),"")</f>
        <v/>
      </c>
      <c r="J65" s="116" t="str">
        <f>IF(SUMIFS('4.gk_艺体质量'!$E$4:$E$53,'4.gk_艺体质量'!$A$4:$A$53,B65)&gt;0,SUMIFS('4.gk_艺体质量'!$E$4:$E$53,'4.gk_艺体质量'!$A$4:$A$53,B65),"")</f>
        <v/>
      </c>
      <c r="K65" s="116" t="str">
        <f>IF(SUMIF('5.gk_超额目标'!B:B,B65,'5.gk_超额目标'!D:D)&gt;0,SUMIF('5.gk_超额目标'!B:B,B65,'5.gk_超额目标'!D:D),"")</f>
        <v/>
      </c>
      <c r="L65" s="116" t="str">
        <f>IF(SUMIF('6.gk_年级管理'!A:A,B65,'6.gk_年级管理'!D:D)&gt;0,SUMIF('6.gk_年级管理'!A:A,B65,'6.gk_年级管理'!D:D),"")</f>
        <v/>
      </c>
      <c r="M65" s="58">
        <f t="shared" si="1"/>
        <v>0</v>
      </c>
      <c r="N65" s="23">
        <f t="shared" si="2"/>
        <v>1029.42553029359</v>
      </c>
      <c r="O65" s="23">
        <f t="shared" si="3"/>
        <v>1029.42553029359</v>
      </c>
      <c r="P65" s="122"/>
    </row>
    <row r="66" ht="15.95" customHeight="1" spans="1:16">
      <c r="A66" s="113">
        <v>59</v>
      </c>
      <c r="B66" s="113" t="s">
        <v>85</v>
      </c>
      <c r="C66" s="115">
        <f>IF(SUMIF(高一质量奖!A:A,B66,高一质量奖!B:B)&gt;0,SUMIF(高一质量奖!A:A,B66,高一质量奖!B:B),"")</f>
        <v>1677.35391402675</v>
      </c>
      <c r="D66" s="115" t="str">
        <f>IF(SUMIF(高二质量奖!A:A,B66,高二质量奖!B:B)&gt;0,SUMIF(高二质量奖!A:A,B66,高二质量奖!B:B),"")</f>
        <v/>
      </c>
      <c r="E66" s="115" t="str">
        <f>IF(SUMIF(高三质量奖!A:A,B66,高三质量奖!D:D)&gt;0,SUMIF(高三质量奖!A:A,B66,高三质量奖!D:D),"")</f>
        <v/>
      </c>
      <c r="F66" s="115">
        <f t="shared" si="0"/>
        <v>1677.35391402675</v>
      </c>
      <c r="G66" s="116" t="str">
        <f>IF(SUMIFS('1.gk_工作量'!$M$4:$M$63,'1.gk_工作量'!$B$4:$B$63,B66)&gt;0,SUMIFS('1.gk_工作量'!$M$4:$M$63,'1.gk_工作量'!$B$4:$B$63,B66),"")</f>
        <v/>
      </c>
      <c r="H66" s="116" t="str">
        <f>IF(SUMIFS('2.gk_过程评价'!$C:$C,'2.gk_过程评价'!$A:$A,B66)&gt;0,SUMIFS('2.gk_过程评价'!$C:$C,'2.gk_过程评价'!$A:$A,B66),"")</f>
        <v/>
      </c>
      <c r="I66" s="56" t="str">
        <f>IF(SUMIF('3.gk_上线质量'!B:B,B66,'3.gk_上线质量'!D:D)&lt;&gt;0,SUMIF('3.gk_上线质量'!B:B,B66,'3.gk_上线质量'!D:D),"")</f>
        <v/>
      </c>
      <c r="J66" s="116" t="str">
        <f>IF(SUMIFS('4.gk_艺体质量'!$E$4:$E$53,'4.gk_艺体质量'!$A$4:$A$53,B66)&gt;0,SUMIFS('4.gk_艺体质量'!$E$4:$E$53,'4.gk_艺体质量'!$A$4:$A$53,B66),"")</f>
        <v/>
      </c>
      <c r="K66" s="116" t="str">
        <f>IF(SUMIF('5.gk_超额目标'!B:B,B66,'5.gk_超额目标'!D:D)&gt;0,SUMIF('5.gk_超额目标'!B:B,B66,'5.gk_超额目标'!D:D),"")</f>
        <v/>
      </c>
      <c r="L66" s="116" t="str">
        <f>IF(SUMIF('6.gk_年级管理'!A:A,B66,'6.gk_年级管理'!D:D)&gt;0,SUMIF('6.gk_年级管理'!A:A,B66,'6.gk_年级管理'!D:D),"")</f>
        <v/>
      </c>
      <c r="M66" s="58">
        <f t="shared" si="1"/>
        <v>0</v>
      </c>
      <c r="N66" s="23">
        <f t="shared" si="2"/>
        <v>1677.35391402675</v>
      </c>
      <c r="O66" s="23">
        <f t="shared" si="3"/>
        <v>1677.35391402675</v>
      </c>
      <c r="P66" s="122"/>
    </row>
    <row r="67" ht="15.95" customHeight="1" spans="1:16">
      <c r="A67" s="113">
        <v>60</v>
      </c>
      <c r="B67" s="113" t="s">
        <v>86</v>
      </c>
      <c r="C67" s="115">
        <f>IF(SUMIF(高一质量奖!A:A,B67,高一质量奖!B:B)&gt;0,SUMIF(高一质量奖!A:A,B67,高一质量奖!B:B),"")</f>
        <v>1190.05617820908</v>
      </c>
      <c r="D67" s="115" t="str">
        <f>IF(SUMIF(高二质量奖!A:A,B67,高二质量奖!B:B)&gt;0,SUMIF(高二质量奖!A:A,B67,高二质量奖!B:B),"")</f>
        <v/>
      </c>
      <c r="E67" s="115" t="str">
        <f>IF(SUMIF(高三质量奖!A:A,B67,高三质量奖!D:D)&gt;0,SUMIF(高三质量奖!A:A,B67,高三质量奖!D:D),"")</f>
        <v/>
      </c>
      <c r="F67" s="115">
        <f t="shared" si="0"/>
        <v>1190.05617820908</v>
      </c>
      <c r="G67" s="116" t="str">
        <f>IF(SUMIFS('1.gk_工作量'!$M$4:$M$63,'1.gk_工作量'!$B$4:$B$63,B67)&gt;0,SUMIFS('1.gk_工作量'!$M$4:$M$63,'1.gk_工作量'!$B$4:$B$63,B67),"")</f>
        <v/>
      </c>
      <c r="H67" s="116" t="str">
        <f>IF(SUMIFS('2.gk_过程评价'!$C:$C,'2.gk_过程评价'!$A:$A,B67)&gt;0,SUMIFS('2.gk_过程评价'!$C:$C,'2.gk_过程评价'!$A:$A,B67),"")</f>
        <v/>
      </c>
      <c r="I67" s="56" t="str">
        <f>IF(SUMIF('3.gk_上线质量'!B:B,B67,'3.gk_上线质量'!D:D)&lt;&gt;0,SUMIF('3.gk_上线质量'!B:B,B67,'3.gk_上线质量'!D:D),"")</f>
        <v/>
      </c>
      <c r="J67" s="116" t="str">
        <f>IF(SUMIFS('4.gk_艺体质量'!$E$4:$E$53,'4.gk_艺体质量'!$A$4:$A$53,B67)&gt;0,SUMIFS('4.gk_艺体质量'!$E$4:$E$53,'4.gk_艺体质量'!$A$4:$A$53,B67),"")</f>
        <v/>
      </c>
      <c r="K67" s="116" t="str">
        <f>IF(SUMIF('5.gk_超额目标'!B:B,B67,'5.gk_超额目标'!D:D)&gt;0,SUMIF('5.gk_超额目标'!B:B,B67,'5.gk_超额目标'!D:D),"")</f>
        <v/>
      </c>
      <c r="L67" s="116" t="str">
        <f>IF(SUMIF('6.gk_年级管理'!A:A,B67,'6.gk_年级管理'!D:D)&gt;0,SUMIF('6.gk_年级管理'!A:A,B67,'6.gk_年级管理'!D:D),"")</f>
        <v/>
      </c>
      <c r="M67" s="58">
        <f t="shared" si="1"/>
        <v>0</v>
      </c>
      <c r="N67" s="23">
        <f t="shared" si="2"/>
        <v>1190.05617820908</v>
      </c>
      <c r="O67" s="23">
        <f t="shared" si="3"/>
        <v>1190.05617820908</v>
      </c>
      <c r="P67" s="122"/>
    </row>
    <row r="68" ht="15.95" customHeight="1" spans="1:16">
      <c r="A68" s="113">
        <v>61</v>
      </c>
      <c r="B68" s="113" t="s">
        <v>87</v>
      </c>
      <c r="C68" s="115" t="str">
        <f>IF(SUMIF(高一质量奖!A:A,B68,高一质量奖!B:B)&gt;0,SUMIF(高一质量奖!A:A,B68,高一质量奖!B:B),"")</f>
        <v/>
      </c>
      <c r="D68" s="115" t="str">
        <f>IF(SUMIF(高二质量奖!A:A,B68,高二质量奖!B:B)&gt;0,SUMIF(高二质量奖!A:A,B68,高二质量奖!B:B),"")</f>
        <v/>
      </c>
      <c r="E68" s="115">
        <f>IF(SUMIF(高三质量奖!A:A,B68,高三质量奖!D:D)&gt;0,SUMIF(高三质量奖!A:A,B68,高三质量奖!D:D),"")</f>
        <v>4773.72999821091</v>
      </c>
      <c r="F68" s="115">
        <f t="shared" si="0"/>
        <v>4773.72999821091</v>
      </c>
      <c r="G68" s="116">
        <f>IF(SUMIFS('1.gk_工作量'!$M$4:$M$63,'1.gk_工作量'!$B$4:$B$63,B68)&gt;0,SUMIFS('1.gk_工作量'!$M$4:$M$63,'1.gk_工作量'!$B$4:$B$63,B68),"")</f>
        <v>16421.4772365848</v>
      </c>
      <c r="H68" s="116">
        <f>IF(SUMIFS('2.gk_过程评价'!$C:$C,'2.gk_过程评价'!$A:$A,B68)&gt;0,SUMIFS('2.gk_过程评价'!$C:$C,'2.gk_过程评价'!$A:$A,B68),"")</f>
        <v>12842.0185135328</v>
      </c>
      <c r="I68" s="56">
        <f>IF(SUMIF('3.gk_上线质量'!B:B,B68,'3.gk_上线质量'!D:D)&lt;&gt;0,SUMIF('3.gk_上线质量'!B:B,B68,'3.gk_上线质量'!D:D),"")</f>
        <v>10927.4363666857</v>
      </c>
      <c r="J68" s="116">
        <f>IF(SUMIFS('4.gk_艺体质量'!$E$4:$E$53,'4.gk_艺体质量'!$A$4:$A$53,B68)&gt;0,SUMIFS('4.gk_艺体质量'!$E$4:$E$53,'4.gk_艺体质量'!$A$4:$A$53,B68),"")</f>
        <v>10743.9973554495</v>
      </c>
      <c r="K68" s="116">
        <f>IF(SUMIF('5.gk_超额目标'!B:B,B68,'5.gk_超额目标'!D:D)&gt;0,SUMIF('5.gk_超额目标'!B:B,B68,'5.gk_超额目标'!D:D),"")</f>
        <v>510.068794067852</v>
      </c>
      <c r="L68" s="116">
        <f>IF(SUMIF('6.gk_年级管理'!A:A,B68,'6.gk_年级管理'!D:D)&gt;0,SUMIF('6.gk_年级管理'!A:A,B68,'6.gk_年级管理'!D:D),"")</f>
        <v>1004.30769230769</v>
      </c>
      <c r="M68" s="58">
        <f t="shared" si="1"/>
        <v>52449.3059586283</v>
      </c>
      <c r="N68" s="23">
        <f t="shared" si="2"/>
        <v>57223.0359568393</v>
      </c>
      <c r="O68" s="23">
        <f t="shared" si="3"/>
        <v>57223.0359568393</v>
      </c>
      <c r="P68" s="119"/>
    </row>
    <row r="69" ht="15.95" customHeight="1" spans="1:16">
      <c r="A69" s="113">
        <v>62</v>
      </c>
      <c r="B69" s="113" t="s">
        <v>88</v>
      </c>
      <c r="C69" s="115" t="str">
        <f>IF(SUMIF(高一质量奖!A:A,B69,高一质量奖!B:B)&gt;0,SUMIF(高一质量奖!A:A,B69,高一质量奖!B:B),"")</f>
        <v/>
      </c>
      <c r="D69" s="115">
        <f>IF(SUMIF(高二质量奖!A:A,B69,高二质量奖!B:B)&gt;0,SUMIF(高二质量奖!A:A,B69,高二质量奖!B:B),"")</f>
        <v>8154.24313632235</v>
      </c>
      <c r="E69" s="115" t="str">
        <f>IF(SUMIF(高三质量奖!A:A,B69,高三质量奖!D:D)&gt;0,SUMIF(高三质量奖!A:A,B69,高三质量奖!D:D),"")</f>
        <v/>
      </c>
      <c r="F69" s="115">
        <f t="shared" si="0"/>
        <v>8154.24313632235</v>
      </c>
      <c r="G69" s="116" t="str">
        <f>IF(SUMIFS('1.gk_工作量'!$M$4:$M$63,'1.gk_工作量'!$B$4:$B$63,B69)&gt;0,SUMIFS('1.gk_工作量'!$M$4:$M$63,'1.gk_工作量'!$B$4:$B$63,B69),"")</f>
        <v/>
      </c>
      <c r="H69" s="116" t="str">
        <f>IF(SUMIFS('2.gk_过程评价'!$C:$C,'2.gk_过程评价'!$A:$A,B69)&gt;0,SUMIFS('2.gk_过程评价'!$C:$C,'2.gk_过程评价'!$A:$A,B69),"")</f>
        <v/>
      </c>
      <c r="I69" s="56" t="str">
        <f>IF(SUMIF('3.gk_上线质量'!B:B,B69,'3.gk_上线质量'!D:D)&lt;&gt;0,SUMIF('3.gk_上线质量'!B:B,B69,'3.gk_上线质量'!D:D),"")</f>
        <v/>
      </c>
      <c r="J69" s="116" t="str">
        <f>IF(SUMIFS('4.gk_艺体质量'!$E$4:$E$53,'4.gk_艺体质量'!$A$4:$A$53,B69)&gt;0,SUMIFS('4.gk_艺体质量'!$E$4:$E$53,'4.gk_艺体质量'!$A$4:$A$53,B69),"")</f>
        <v/>
      </c>
      <c r="K69" s="116" t="str">
        <f>IF(SUMIF('5.gk_超额目标'!B:B,B69,'5.gk_超额目标'!D:D)&gt;0,SUMIF('5.gk_超额目标'!B:B,B69,'5.gk_超额目标'!D:D),"")</f>
        <v/>
      </c>
      <c r="L69" s="116" t="str">
        <f>IF(SUMIF('6.gk_年级管理'!A:A,B69,'6.gk_年级管理'!D:D)&gt;0,SUMIF('6.gk_年级管理'!A:A,B69,'6.gk_年级管理'!D:D),"")</f>
        <v/>
      </c>
      <c r="M69" s="58">
        <f t="shared" si="1"/>
        <v>0</v>
      </c>
      <c r="N69" s="23">
        <f t="shared" si="2"/>
        <v>8154.24313632235</v>
      </c>
      <c r="O69" s="23">
        <f t="shared" si="3"/>
        <v>8154.24313632235</v>
      </c>
      <c r="P69" s="122"/>
    </row>
    <row r="70" ht="15.95" customHeight="1" spans="1:16">
      <c r="A70" s="113">
        <v>63</v>
      </c>
      <c r="B70" s="113" t="s">
        <v>89</v>
      </c>
      <c r="C70" s="115" t="str">
        <f>IF(SUMIF(高一质量奖!A:A,B70,高一质量奖!B:B)&gt;0,SUMIF(高一质量奖!A:A,B70,高一质量奖!B:B),"")</f>
        <v/>
      </c>
      <c r="D70" s="115">
        <f>IF(SUMIF(高二质量奖!A:A,B70,高二质量奖!B:B)&gt;0,SUMIF(高二质量奖!A:A,B70,高二质量奖!B:B),"")</f>
        <v>19173.2946497984</v>
      </c>
      <c r="E70" s="115" t="str">
        <f>IF(SUMIF(高三质量奖!A:A,B70,高三质量奖!D:D)&gt;0,SUMIF(高三质量奖!A:A,B70,高三质量奖!D:D),"")</f>
        <v/>
      </c>
      <c r="F70" s="115">
        <f t="shared" si="0"/>
        <v>19173.2946497984</v>
      </c>
      <c r="G70" s="116" t="str">
        <f>IF(SUMIFS('1.gk_工作量'!$M$4:$M$63,'1.gk_工作量'!$B$4:$B$63,B70)&gt;0,SUMIFS('1.gk_工作量'!$M$4:$M$63,'1.gk_工作量'!$B$4:$B$63,B70),"")</f>
        <v/>
      </c>
      <c r="H70" s="116" t="str">
        <f>IF(SUMIFS('2.gk_过程评价'!$C:$C,'2.gk_过程评价'!$A:$A,B70)&gt;0,SUMIFS('2.gk_过程评价'!$C:$C,'2.gk_过程评价'!$A:$A,B70),"")</f>
        <v/>
      </c>
      <c r="I70" s="56" t="str">
        <f>IF(SUMIF('3.gk_上线质量'!B:B,B70,'3.gk_上线质量'!D:D)&lt;&gt;0,SUMIF('3.gk_上线质量'!B:B,B70,'3.gk_上线质量'!D:D),"")</f>
        <v/>
      </c>
      <c r="J70" s="116" t="str">
        <f>IF(SUMIFS('4.gk_艺体质量'!$E$4:$E$53,'4.gk_艺体质量'!$A$4:$A$53,B70)&gt;0,SUMIFS('4.gk_艺体质量'!$E$4:$E$53,'4.gk_艺体质量'!$A$4:$A$53,B70),"")</f>
        <v/>
      </c>
      <c r="K70" s="116" t="str">
        <f>IF(SUMIF('5.gk_超额目标'!B:B,B70,'5.gk_超额目标'!D:D)&gt;0,SUMIF('5.gk_超额目标'!B:B,B70,'5.gk_超额目标'!D:D),"")</f>
        <v/>
      </c>
      <c r="L70" s="116" t="str">
        <f>IF(SUMIF('6.gk_年级管理'!A:A,B70,'6.gk_年级管理'!D:D)&gt;0,SUMIF('6.gk_年级管理'!A:A,B70,'6.gk_年级管理'!D:D),"")</f>
        <v/>
      </c>
      <c r="M70" s="58">
        <f t="shared" si="1"/>
        <v>0</v>
      </c>
      <c r="N70" s="23">
        <f t="shared" si="2"/>
        <v>19173.2946497984</v>
      </c>
      <c r="O70" s="23">
        <f t="shared" si="3"/>
        <v>19173.2946497984</v>
      </c>
      <c r="P70" s="119"/>
    </row>
    <row r="71" ht="15.95" customHeight="1" spans="1:16">
      <c r="A71" s="113">
        <v>64</v>
      </c>
      <c r="B71" s="113" t="s">
        <v>90</v>
      </c>
      <c r="C71" s="115" t="str">
        <f>IF(SUMIF(高一质量奖!A:A,B71,高一质量奖!B:B)&gt;0,SUMIF(高一质量奖!A:A,B71,高一质量奖!B:B),"")</f>
        <v/>
      </c>
      <c r="D71" s="115" t="str">
        <f>IF(SUMIF(高二质量奖!A:A,B71,高二质量奖!B:B)&gt;0,SUMIF(高二质量奖!A:A,B71,高二质量奖!B:B),"")</f>
        <v/>
      </c>
      <c r="E71" s="115">
        <f>IF(SUMIF(高三质量奖!A:A,B71,高三质量奖!D:D)&gt;0,SUMIF(高三质量奖!A:A,B71,高三质量奖!D:D),"")</f>
        <v>13908.5061562267</v>
      </c>
      <c r="F71" s="115">
        <f t="shared" si="0"/>
        <v>13908.5061562267</v>
      </c>
      <c r="G71" s="116">
        <f>IF(SUMIFS('1.gk_工作量'!$M$4:$M$63,'1.gk_工作量'!$B$4:$B$63,B71)&gt;0,SUMIFS('1.gk_工作量'!$M$4:$M$63,'1.gk_工作量'!$B$4:$B$63,B71),"")</f>
        <v>17101.2237118821</v>
      </c>
      <c r="H71" s="116">
        <f>IF(SUMIFS('2.gk_过程评价'!$C:$C,'2.gk_过程评价'!$A:$A,B71)&gt;0,SUMIFS('2.gk_过程评价'!$C:$C,'2.gk_过程评价'!$A:$A,B71),"")</f>
        <v>12948.4785619939</v>
      </c>
      <c r="I71" s="56">
        <f>IF(SUMIF('3.gk_上线质量'!B:B,B71,'3.gk_上线质量'!D:D)&lt;&gt;0,SUMIF('3.gk_上线质量'!B:B,B71,'3.gk_上线质量'!D:D),"")</f>
        <v>16442.2832455164</v>
      </c>
      <c r="J71" s="116">
        <f>IF(SUMIFS('4.gk_艺体质量'!$E$4:$E$53,'4.gk_艺体质量'!$A$4:$A$53,B71)&gt;0,SUMIFS('4.gk_艺体质量'!$E$4:$E$53,'4.gk_艺体质量'!$A$4:$A$53,B71),"")</f>
        <v>1894.53317636697</v>
      </c>
      <c r="K71" s="116">
        <f>IF(SUMIF('5.gk_超额目标'!B:B,B71,'5.gk_超额目标'!D:D)&gt;0,SUMIF('5.gk_超额目标'!B:B,B71,'5.gk_超额目标'!D:D),"")</f>
        <v>767.489766614518</v>
      </c>
      <c r="L71" s="116">
        <f>IF(SUMIF('6.gk_年级管理'!A:A,B71,'6.gk_年级管理'!D:D)&gt;0,SUMIF('6.gk_年级管理'!A:A,B71,'6.gk_年级管理'!D:D),"")</f>
        <v>1004.30769230769</v>
      </c>
      <c r="M71" s="58">
        <f t="shared" si="1"/>
        <v>50158.3161546816</v>
      </c>
      <c r="N71" s="23">
        <f t="shared" si="2"/>
        <v>64066.8223109083</v>
      </c>
      <c r="O71" s="23">
        <f t="shared" si="3"/>
        <v>64066.8223109083</v>
      </c>
      <c r="P71" s="119"/>
    </row>
    <row r="72" ht="15.95" customHeight="1" spans="1:16">
      <c r="A72" s="113">
        <v>65</v>
      </c>
      <c r="B72" s="113" t="s">
        <v>91</v>
      </c>
      <c r="C72" s="115" t="str">
        <f>IF(SUMIF(高一质量奖!A:A,B72,高一质量奖!B:B)&gt;0,SUMIF(高一质量奖!A:A,B72,高一质量奖!B:B),"")</f>
        <v/>
      </c>
      <c r="D72" s="115">
        <f>IF(SUMIF(高二质量奖!A:A,B72,高二质量奖!B:B)&gt;0,SUMIF(高二质量奖!A:A,B72,高二质量奖!B:B),"")</f>
        <v>5367.95475024297</v>
      </c>
      <c r="E72" s="115" t="str">
        <f>IF(SUMIF(高三质量奖!A:A,B72,高三质量奖!D:D)&gt;0,SUMIF(高三质量奖!A:A,B72,高三质量奖!D:D),"")</f>
        <v/>
      </c>
      <c r="F72" s="115">
        <f t="shared" si="0"/>
        <v>5367.95475024297</v>
      </c>
      <c r="G72" s="116" t="str">
        <f>IF(SUMIFS('1.gk_工作量'!$M$4:$M$63,'1.gk_工作量'!$B$4:$B$63,B72)&gt;0,SUMIFS('1.gk_工作量'!$M$4:$M$63,'1.gk_工作量'!$B$4:$B$63,B72),"")</f>
        <v/>
      </c>
      <c r="H72" s="116" t="str">
        <f>IF(SUMIFS('2.gk_过程评价'!$C:$C,'2.gk_过程评价'!$A:$A,B72)&gt;0,SUMIFS('2.gk_过程评价'!$C:$C,'2.gk_过程评价'!$A:$A,B72),"")</f>
        <v/>
      </c>
      <c r="I72" s="56" t="str">
        <f>IF(SUMIF('3.gk_上线质量'!B:B,B72,'3.gk_上线质量'!D:D)&lt;&gt;0,SUMIF('3.gk_上线质量'!B:B,B72,'3.gk_上线质量'!D:D),"")</f>
        <v/>
      </c>
      <c r="J72" s="116" t="str">
        <f>IF(SUMIFS('4.gk_艺体质量'!$E$4:$E$53,'4.gk_艺体质量'!$A$4:$A$53,B72)&gt;0,SUMIFS('4.gk_艺体质量'!$E$4:$E$53,'4.gk_艺体质量'!$A$4:$A$53,B72),"")</f>
        <v/>
      </c>
      <c r="K72" s="116" t="str">
        <f>IF(SUMIF('5.gk_超额目标'!B:B,B72,'5.gk_超额目标'!D:D)&gt;0,SUMIF('5.gk_超额目标'!B:B,B72,'5.gk_超额目标'!D:D),"")</f>
        <v/>
      </c>
      <c r="L72" s="116" t="str">
        <f>IF(SUMIF('6.gk_年级管理'!A:A,B72,'6.gk_年级管理'!D:D)&gt;0,SUMIF('6.gk_年级管理'!A:A,B72,'6.gk_年级管理'!D:D),"")</f>
        <v/>
      </c>
      <c r="M72" s="58">
        <f t="shared" si="1"/>
        <v>0</v>
      </c>
      <c r="N72" s="23">
        <f t="shared" si="2"/>
        <v>5367.95475024297</v>
      </c>
      <c r="O72" s="23">
        <f t="shared" si="3"/>
        <v>5367.95475024297</v>
      </c>
      <c r="P72" s="122"/>
    </row>
    <row r="73" ht="15.95" customHeight="1" spans="1:16">
      <c r="A73" s="113">
        <v>66</v>
      </c>
      <c r="B73" s="113" t="s">
        <v>92</v>
      </c>
      <c r="C73" s="115" t="str">
        <f>IF(SUMIF(高一质量奖!A:A,B73,高一质量奖!B:B)&gt;0,SUMIF(高一质量奖!A:A,B73,高一质量奖!B:B),"")</f>
        <v/>
      </c>
      <c r="D73" s="115" t="str">
        <f>IF(SUMIF(高二质量奖!A:A,B73,高二质量奖!B:B)&gt;0,SUMIF(高二质量奖!A:A,B73,高二质量奖!B:B),"")</f>
        <v/>
      </c>
      <c r="E73" s="115" t="str">
        <f>IF(SUMIF(高三质量奖!A:A,B73,高三质量奖!D:D)&gt;0,SUMIF(高三质量奖!A:A,B73,高三质量奖!D:D),"")</f>
        <v/>
      </c>
      <c r="F73" s="115">
        <f t="shared" ref="F73:F136" si="4">SUM(C73:E73)</f>
        <v>0</v>
      </c>
      <c r="G73" s="116">
        <f>IF(SUMIFS('1.gk_工作量'!$M$4:$M$63,'1.gk_工作量'!$B$4:$B$63,B73)&gt;0,SUMIFS('1.gk_工作量'!$M$4:$M$63,'1.gk_工作量'!$B$4:$B$63,B73),"")</f>
        <v>3093.08198937711</v>
      </c>
      <c r="H73" s="116">
        <f>IF(SUMIFS('2.gk_过程评价'!$C:$C,'2.gk_过程评价'!$A:$A,B73)&gt;0,SUMIFS('2.gk_过程评价'!$C:$C,'2.gk_过程评价'!$A:$A,B73),"")</f>
        <v>4252.68143331323</v>
      </c>
      <c r="I73" s="56">
        <f>IF(SUMIF('3.gk_上线质量'!B:B,B73,'3.gk_上线质量'!D:D)&lt;&gt;0,SUMIF('3.gk_上线质量'!B:B,B73,'3.gk_上线质量'!D:D),"")</f>
        <v>426.660148554039</v>
      </c>
      <c r="J73" s="116">
        <f>IF(SUMIFS('4.gk_艺体质量'!$E$4:$E$53,'4.gk_艺体质量'!$A$4:$A$53,B73)&gt;0,SUMIFS('4.gk_艺体质量'!$E$4:$E$53,'4.gk_艺体质量'!$A$4:$A$53,B73),"")</f>
        <v>1420.89988227523</v>
      </c>
      <c r="K73" s="116">
        <f>IF(SUMIF('5.gk_超额目标'!B:B,B73,'5.gk_超额目标'!D:D)&gt;0,SUMIF('5.gk_超额目标'!B:B,B73,'5.gk_超额目标'!D:D),"")</f>
        <v>19.9155611752856</v>
      </c>
      <c r="L73" s="116" t="str">
        <f>IF(SUMIF('6.gk_年级管理'!A:A,B73,'6.gk_年级管理'!D:D)&gt;0,SUMIF('6.gk_年级管理'!A:A,B73,'6.gk_年级管理'!D:D),"")</f>
        <v/>
      </c>
      <c r="M73" s="58">
        <f t="shared" ref="M73:M136" si="5">SUM(G73:L73)</f>
        <v>9213.2390146949</v>
      </c>
      <c r="N73" s="23">
        <f t="shared" ref="N73:N136" si="6">F73+M73</f>
        <v>9213.2390146949</v>
      </c>
      <c r="O73" s="23">
        <f t="shared" si="3"/>
        <v>9213.2390146949</v>
      </c>
      <c r="P73" s="122" t="s">
        <v>24</v>
      </c>
    </row>
    <row r="74" ht="15.95" customHeight="1" spans="1:16">
      <c r="A74" s="113">
        <v>67</v>
      </c>
      <c r="B74" s="113" t="s">
        <v>93</v>
      </c>
      <c r="C74" s="115" t="str">
        <f>IF(SUMIF(高一质量奖!A:A,B74,高一质量奖!B:B)&gt;0,SUMIF(高一质量奖!A:A,B74,高一质量奖!B:B),"")</f>
        <v/>
      </c>
      <c r="D74" s="115">
        <f>IF(SUMIF(高二质量奖!A:A,B74,高二质量奖!B:B)&gt;0,SUMIF(高二质量奖!A:A,B74,高二质量奖!B:B),"")</f>
        <v>6378.10926170157</v>
      </c>
      <c r="E74" s="115" t="str">
        <f>IF(SUMIF(高三质量奖!A:A,B74,高三质量奖!D:D)&gt;0,SUMIF(高三质量奖!A:A,B74,高三质量奖!D:D),"")</f>
        <v/>
      </c>
      <c r="F74" s="115">
        <f t="shared" si="4"/>
        <v>6378.10926170157</v>
      </c>
      <c r="G74" s="116" t="str">
        <f>IF(SUMIFS('1.gk_工作量'!$M$4:$M$63,'1.gk_工作量'!$B$4:$B$63,B74)&gt;0,SUMIFS('1.gk_工作量'!$M$4:$M$63,'1.gk_工作量'!$B$4:$B$63,B74),"")</f>
        <v/>
      </c>
      <c r="H74" s="116" t="str">
        <f>IF(SUMIFS('2.gk_过程评价'!$C:$C,'2.gk_过程评价'!$A:$A,B74)&gt;0,SUMIFS('2.gk_过程评价'!$C:$C,'2.gk_过程评价'!$A:$A,B74),"")</f>
        <v/>
      </c>
      <c r="I74" s="56">
        <f>IF(SUMIF('3.gk_上线质量'!B:B,B74,'3.gk_上线质量'!D:D)&lt;&gt;0,SUMIF('3.gk_上线质量'!B:B,B74,'3.gk_上线质量'!D:D),"")</f>
        <v>105.78350790596</v>
      </c>
      <c r="J74" s="116" t="str">
        <f>IF(SUMIFS('4.gk_艺体质量'!$E$4:$E$53,'4.gk_艺体质量'!$A$4:$A$53,B74)&gt;0,SUMIFS('4.gk_艺体质量'!$E$4:$E$53,'4.gk_艺体质量'!$A$4:$A$53,B74),"")</f>
        <v/>
      </c>
      <c r="K74" s="116">
        <f>IF(SUMIF('5.gk_超额目标'!B:B,B74,'5.gk_超额目标'!D:D)&gt;0,SUMIF('5.gk_超额目标'!B:B,B74,'5.gk_超额目标'!D:D),"")</f>
        <v>4.93774244015345</v>
      </c>
      <c r="L74" s="116" t="str">
        <f>IF(SUMIF('6.gk_年级管理'!A:A,B74,'6.gk_年级管理'!D:D)&gt;0,SUMIF('6.gk_年级管理'!A:A,B74,'6.gk_年级管理'!D:D),"")</f>
        <v/>
      </c>
      <c r="M74" s="58">
        <f t="shared" si="5"/>
        <v>110.721250346113</v>
      </c>
      <c r="N74" s="23">
        <f t="shared" si="6"/>
        <v>6488.83051204768</v>
      </c>
      <c r="O74" s="23">
        <f t="shared" si="3"/>
        <v>6488.83051204768</v>
      </c>
      <c r="P74" s="122"/>
    </row>
    <row r="75" ht="15.95" customHeight="1" spans="1:16">
      <c r="A75" s="113">
        <v>68</v>
      </c>
      <c r="B75" s="113" t="s">
        <v>94</v>
      </c>
      <c r="C75" s="115" t="str">
        <f>IF(SUMIF(高一质量奖!A:A,B75,高一质量奖!B:B)&gt;0,SUMIF(高一质量奖!A:A,B75,高一质量奖!B:B),"")</f>
        <v/>
      </c>
      <c r="D75" s="115">
        <f>IF(SUMIF(高二质量奖!A:A,B75,高二质量奖!B:B)&gt;0,SUMIF(高二质量奖!A:A,B75,高二质量奖!B:B),"")</f>
        <v>5283.46751978966</v>
      </c>
      <c r="E75" s="115" t="str">
        <f>IF(SUMIF(高三质量奖!A:A,B75,高三质量奖!D:D)&gt;0,SUMIF(高三质量奖!A:A,B75,高三质量奖!D:D),"")</f>
        <v/>
      </c>
      <c r="F75" s="115">
        <f t="shared" si="4"/>
        <v>5283.46751978966</v>
      </c>
      <c r="G75" s="116" t="str">
        <f>IF(SUMIFS('1.gk_工作量'!$M$4:$M$63,'1.gk_工作量'!$B$4:$B$63,B75)&gt;0,SUMIFS('1.gk_工作量'!$M$4:$M$63,'1.gk_工作量'!$B$4:$B$63,B75),"")</f>
        <v/>
      </c>
      <c r="H75" s="116" t="str">
        <f>IF(SUMIFS('2.gk_过程评价'!$C:$C,'2.gk_过程评价'!$A:$A,B75)&gt;0,SUMIFS('2.gk_过程评价'!$C:$C,'2.gk_过程评价'!$A:$A,B75),"")</f>
        <v/>
      </c>
      <c r="I75" s="56" t="str">
        <f>IF(SUMIF('3.gk_上线质量'!B:B,B75,'3.gk_上线质量'!D:D)&lt;&gt;0,SUMIF('3.gk_上线质量'!B:B,B75,'3.gk_上线质量'!D:D),"")</f>
        <v/>
      </c>
      <c r="J75" s="116" t="str">
        <f>IF(SUMIFS('4.gk_艺体质量'!$E$4:$E$53,'4.gk_艺体质量'!$A$4:$A$53,B75)&gt;0,SUMIFS('4.gk_艺体质量'!$E$4:$E$53,'4.gk_艺体质量'!$A$4:$A$53,B75),"")</f>
        <v/>
      </c>
      <c r="K75" s="116" t="str">
        <f>IF(SUMIF('5.gk_超额目标'!B:B,B75,'5.gk_超额目标'!D:D)&gt;0,SUMIF('5.gk_超额目标'!B:B,B75,'5.gk_超额目标'!D:D),"")</f>
        <v/>
      </c>
      <c r="L75" s="116" t="str">
        <f>IF(SUMIF('6.gk_年级管理'!A:A,B75,'6.gk_年级管理'!D:D)&gt;0,SUMIF('6.gk_年级管理'!A:A,B75,'6.gk_年级管理'!D:D),"")</f>
        <v/>
      </c>
      <c r="M75" s="58">
        <f t="shared" si="5"/>
        <v>0</v>
      </c>
      <c r="N75" s="23">
        <f t="shared" si="6"/>
        <v>5283.46751978966</v>
      </c>
      <c r="O75" s="23">
        <f t="shared" ref="O75:O139" si="7">IF(P75="辞职发0.3",N75*0.3,N75)</f>
        <v>5283.46751978966</v>
      </c>
      <c r="P75" s="122"/>
    </row>
    <row r="76" ht="15.95" customHeight="1" spans="1:16">
      <c r="A76" s="113">
        <v>69</v>
      </c>
      <c r="B76" s="113" t="s">
        <v>95</v>
      </c>
      <c r="C76" s="115">
        <f>IF(SUMIF(高一质量奖!A:A,B76,高一质量奖!B:B)&gt;0,SUMIF(高一质量奖!A:A,B76,高一质量奖!B:B),"")</f>
        <v>2606.4876700048</v>
      </c>
      <c r="D76" s="115" t="str">
        <f>IF(SUMIF(高二质量奖!A:A,B76,高二质量奖!B:B)&gt;0,SUMIF(高二质量奖!A:A,B76,高二质量奖!B:B),"")</f>
        <v/>
      </c>
      <c r="E76" s="115" t="str">
        <f>IF(SUMIF(高三质量奖!A:A,B76,高三质量奖!D:D)&gt;0,SUMIF(高三质量奖!A:A,B76,高三质量奖!D:D),"")</f>
        <v/>
      </c>
      <c r="F76" s="115">
        <f t="shared" si="4"/>
        <v>2606.4876700048</v>
      </c>
      <c r="G76" s="116" t="str">
        <f>IF(SUMIFS('1.gk_工作量'!$M$4:$M$63,'1.gk_工作量'!$B$4:$B$63,B76)&gt;0,SUMIFS('1.gk_工作量'!$M$4:$M$63,'1.gk_工作量'!$B$4:$B$63,B76),"")</f>
        <v/>
      </c>
      <c r="H76" s="116" t="str">
        <f>IF(SUMIFS('2.gk_过程评价'!$C:$C,'2.gk_过程评价'!$A:$A,B76)&gt;0,SUMIFS('2.gk_过程评价'!$C:$C,'2.gk_过程评价'!$A:$A,B76),"")</f>
        <v/>
      </c>
      <c r="I76" s="56" t="str">
        <f>IF(SUMIF('3.gk_上线质量'!B:B,B76,'3.gk_上线质量'!D:D)&lt;&gt;0,SUMIF('3.gk_上线质量'!B:B,B76,'3.gk_上线质量'!D:D),"")</f>
        <v/>
      </c>
      <c r="J76" s="116" t="str">
        <f>IF(SUMIFS('4.gk_艺体质量'!$E$4:$E$53,'4.gk_艺体质量'!$A$4:$A$53,B76)&gt;0,SUMIFS('4.gk_艺体质量'!$E$4:$E$53,'4.gk_艺体质量'!$A$4:$A$53,B76),"")</f>
        <v/>
      </c>
      <c r="K76" s="116" t="str">
        <f>IF(SUMIF('5.gk_超额目标'!B:B,B76,'5.gk_超额目标'!D:D)&gt;0,SUMIF('5.gk_超额目标'!B:B,B76,'5.gk_超额目标'!D:D),"")</f>
        <v/>
      </c>
      <c r="L76" s="116" t="str">
        <f>IF(SUMIF('6.gk_年级管理'!A:A,B76,'6.gk_年级管理'!D:D)&gt;0,SUMIF('6.gk_年级管理'!A:A,B76,'6.gk_年级管理'!D:D),"")</f>
        <v/>
      </c>
      <c r="M76" s="58">
        <f t="shared" si="5"/>
        <v>0</v>
      </c>
      <c r="N76" s="23">
        <f t="shared" si="6"/>
        <v>2606.4876700048</v>
      </c>
      <c r="O76" s="23">
        <f t="shared" si="7"/>
        <v>2606.4876700048</v>
      </c>
      <c r="P76" s="122"/>
    </row>
    <row r="77" ht="15.95" customHeight="1" spans="1:16">
      <c r="A77" s="113">
        <v>70</v>
      </c>
      <c r="B77" s="113" t="s">
        <v>96</v>
      </c>
      <c r="C77" s="115" t="str">
        <f>IF(SUMIF(高一质量奖!A:A,B77,高一质量奖!B:B)&gt;0,SUMIF(高一质量奖!A:A,B77,高一质量奖!B:B),"")</f>
        <v/>
      </c>
      <c r="D77" s="115">
        <f>IF(SUMIF(高二质量奖!A:A,B77,高二质量奖!B:B)&gt;0,SUMIF(高二质量奖!A:A,B77,高二质量奖!B:B),"")</f>
        <v>8674.79189864958</v>
      </c>
      <c r="E77" s="115">
        <f>IF(SUMIF(高三质量奖!A:A,B77,高三质量奖!D:D)&gt;0,SUMIF(高三质量奖!A:A,B77,高三质量奖!D:D),"")</f>
        <v>8666.02100771642</v>
      </c>
      <c r="F77" s="115">
        <f t="shared" si="4"/>
        <v>17340.812906366</v>
      </c>
      <c r="G77" s="116" t="str">
        <f>IF(SUMIFS('1.gk_工作量'!$M$4:$M$63,'1.gk_工作量'!$B$4:$B$63,B77)&gt;0,SUMIFS('1.gk_工作量'!$M$4:$M$63,'1.gk_工作量'!$B$4:$B$63,B77),"")</f>
        <v/>
      </c>
      <c r="H77" s="116">
        <f>IF(SUMIFS('2.gk_过程评价'!$C:$C,'2.gk_过程评价'!$A:$A,B77)&gt;0,SUMIFS('2.gk_过程评价'!$C:$C,'2.gk_过程评价'!$A:$A,B77),"")</f>
        <v>4092.80374248778</v>
      </c>
      <c r="I77" s="56">
        <f>IF(SUMIF('3.gk_上线质量'!B:B,B77,'3.gk_上线质量'!D:D)&lt;&gt;0,SUMIF('3.gk_上线质量'!B:B,B77,'3.gk_上线质量'!D:D),"")</f>
        <v>12517.7151022053</v>
      </c>
      <c r="J77" s="116" t="str">
        <f>IF(SUMIFS('4.gk_艺体质量'!$E$4:$E$53,'4.gk_艺体质量'!$A$4:$A$53,B77)&gt;0,SUMIFS('4.gk_艺体质量'!$E$4:$E$53,'4.gk_艺体质量'!$A$4:$A$53,B77),"")</f>
        <v/>
      </c>
      <c r="K77" s="116">
        <f>IF(SUMIF('5.gk_超额目标'!B:B,B77,'5.gk_超额目标'!D:D)&gt;0,SUMIF('5.gk_超额目标'!B:B,B77,'5.gk_超额目标'!D:D),"")</f>
        <v>584.299522084825</v>
      </c>
      <c r="L77" s="116" t="str">
        <f>IF(SUMIF('6.gk_年级管理'!A:A,B77,'6.gk_年级管理'!D:D)&gt;0,SUMIF('6.gk_年级管理'!A:A,B77,'6.gk_年级管理'!D:D),"")</f>
        <v/>
      </c>
      <c r="M77" s="58">
        <f t="shared" si="5"/>
        <v>17194.8183667779</v>
      </c>
      <c r="N77" s="23">
        <f t="shared" si="6"/>
        <v>34535.6312731439</v>
      </c>
      <c r="O77" s="23">
        <f t="shared" si="7"/>
        <v>34535.6312731439</v>
      </c>
      <c r="P77" s="122"/>
    </row>
    <row r="78" ht="15.95" customHeight="1" spans="1:16">
      <c r="A78" s="113">
        <v>71</v>
      </c>
      <c r="B78" s="113" t="s">
        <v>97</v>
      </c>
      <c r="C78" s="115" t="str">
        <f>IF(SUMIF(高一质量奖!A:A,B78,高一质量奖!B:B)&gt;0,SUMIF(高一质量奖!A:A,B78,高一质量奖!B:B),"")</f>
        <v/>
      </c>
      <c r="D78" s="115">
        <f>IF(SUMIF(高二质量奖!A:A,B78,高二质量奖!B:B)&gt;0,SUMIF(高二质量奖!A:A,B78,高二质量奖!B:B),"")</f>
        <v>1952.68480226317</v>
      </c>
      <c r="E78" s="115" t="str">
        <f>IF(SUMIF(高三质量奖!A:A,B78,高三质量奖!D:D)&gt;0,SUMIF(高三质量奖!A:A,B78,高三质量奖!D:D),"")</f>
        <v/>
      </c>
      <c r="F78" s="115">
        <f t="shared" si="4"/>
        <v>1952.68480226317</v>
      </c>
      <c r="G78" s="116" t="str">
        <f>IF(SUMIFS('1.gk_工作量'!$M$4:$M$63,'1.gk_工作量'!$B$4:$B$63,B78)&gt;0,SUMIFS('1.gk_工作量'!$M$4:$M$63,'1.gk_工作量'!$B$4:$B$63,B78),"")</f>
        <v/>
      </c>
      <c r="H78" s="116" t="str">
        <f>IF(SUMIFS('2.gk_过程评价'!$C:$C,'2.gk_过程评价'!$A:$A,B78)&gt;0,SUMIFS('2.gk_过程评价'!$C:$C,'2.gk_过程评价'!$A:$A,B78),"")</f>
        <v/>
      </c>
      <c r="I78" s="56" t="str">
        <f>IF(SUMIF('3.gk_上线质量'!B:B,B78,'3.gk_上线质量'!D:D)&lt;&gt;0,SUMIF('3.gk_上线质量'!B:B,B78,'3.gk_上线质量'!D:D),"")</f>
        <v/>
      </c>
      <c r="J78" s="116" t="str">
        <f>IF(SUMIFS('4.gk_艺体质量'!$E$4:$E$53,'4.gk_艺体质量'!$A$4:$A$53,B78)&gt;0,SUMIFS('4.gk_艺体质量'!$E$4:$E$53,'4.gk_艺体质量'!$A$4:$A$53,B78),"")</f>
        <v/>
      </c>
      <c r="K78" s="116" t="str">
        <f>IF(SUMIF('5.gk_超额目标'!B:B,B78,'5.gk_超额目标'!D:D)&gt;0,SUMIF('5.gk_超额目标'!B:B,B78,'5.gk_超额目标'!D:D),"")</f>
        <v/>
      </c>
      <c r="L78" s="116" t="str">
        <f>IF(SUMIF('6.gk_年级管理'!A:A,B78,'6.gk_年级管理'!D:D)&gt;0,SUMIF('6.gk_年级管理'!A:A,B78,'6.gk_年级管理'!D:D),"")</f>
        <v/>
      </c>
      <c r="M78" s="58">
        <f t="shared" si="5"/>
        <v>0</v>
      </c>
      <c r="N78" s="23">
        <f t="shared" si="6"/>
        <v>1952.68480226317</v>
      </c>
      <c r="O78" s="23">
        <f t="shared" si="7"/>
        <v>1952.68480226317</v>
      </c>
      <c r="P78" s="122"/>
    </row>
    <row r="79" ht="15.95" customHeight="1" spans="1:16">
      <c r="A79" s="113">
        <v>72</v>
      </c>
      <c r="B79" s="113" t="s">
        <v>98</v>
      </c>
      <c r="C79" s="115" t="str">
        <f>IF(SUMIF(高一质量奖!A:A,B79,高一质量奖!B:B)&gt;0,SUMIF(高一质量奖!A:A,B79,高一质量奖!B:B),"")</f>
        <v/>
      </c>
      <c r="D79" s="115">
        <f>IF(SUMIF(高二质量奖!A:A,B79,高二质量奖!B:B)&gt;0,SUMIF(高二质量奖!A:A,B79,高二质量奖!B:B),"")</f>
        <v>3000.51786552082</v>
      </c>
      <c r="E79" s="115" t="str">
        <f>IF(SUMIF(高三质量奖!A:A,B79,高三质量奖!D:D)&gt;0,SUMIF(高三质量奖!A:A,B79,高三质量奖!D:D),"")</f>
        <v/>
      </c>
      <c r="F79" s="115">
        <f t="shared" si="4"/>
        <v>3000.51786552082</v>
      </c>
      <c r="G79" s="116" t="str">
        <f>IF(SUMIFS('1.gk_工作量'!$M$4:$M$63,'1.gk_工作量'!$B$4:$B$63,B79)&gt;0,SUMIFS('1.gk_工作量'!$M$4:$M$63,'1.gk_工作量'!$B$4:$B$63,B79),"")</f>
        <v/>
      </c>
      <c r="H79" s="116" t="str">
        <f>IF(SUMIFS('2.gk_过程评价'!$C:$C,'2.gk_过程评价'!$A:$A,B79)&gt;0,SUMIFS('2.gk_过程评价'!$C:$C,'2.gk_过程评价'!$A:$A,B79),"")</f>
        <v/>
      </c>
      <c r="I79" s="56" t="str">
        <f>IF(SUMIF('3.gk_上线质量'!B:B,B79,'3.gk_上线质量'!D:D)&lt;&gt;0,SUMIF('3.gk_上线质量'!B:B,B79,'3.gk_上线质量'!D:D),"")</f>
        <v/>
      </c>
      <c r="J79" s="116" t="str">
        <f>IF(SUMIFS('4.gk_艺体质量'!$E$4:$E$53,'4.gk_艺体质量'!$A$4:$A$53,B79)&gt;0,SUMIFS('4.gk_艺体质量'!$E$4:$E$53,'4.gk_艺体质量'!$A$4:$A$53,B79),"")</f>
        <v/>
      </c>
      <c r="K79" s="116" t="str">
        <f>IF(SUMIF('5.gk_超额目标'!B:B,B79,'5.gk_超额目标'!D:D)&gt;0,SUMIF('5.gk_超额目标'!B:B,B79,'5.gk_超额目标'!D:D),"")</f>
        <v/>
      </c>
      <c r="L79" s="116" t="str">
        <f>IF(SUMIF('6.gk_年级管理'!A:A,B79,'6.gk_年级管理'!D:D)&gt;0,SUMIF('6.gk_年级管理'!A:A,B79,'6.gk_年级管理'!D:D),"")</f>
        <v/>
      </c>
      <c r="M79" s="58">
        <f t="shared" si="5"/>
        <v>0</v>
      </c>
      <c r="N79" s="23">
        <f t="shared" si="6"/>
        <v>3000.51786552082</v>
      </c>
      <c r="O79" s="23">
        <f t="shared" si="7"/>
        <v>3000.51786552082</v>
      </c>
      <c r="P79" s="122"/>
    </row>
    <row r="80" ht="15.95" customHeight="1" spans="1:16">
      <c r="A80" s="113">
        <v>73</v>
      </c>
      <c r="B80" s="113" t="s">
        <v>99</v>
      </c>
      <c r="C80" s="115" t="str">
        <f>IF(SUMIF(高一质量奖!A:A,B80,高一质量奖!B:B)&gt;0,SUMIF(高一质量奖!A:A,B80,高一质量奖!B:B),"")</f>
        <v/>
      </c>
      <c r="D80" s="115">
        <f>IF(SUMIF(高二质量奖!A:A,B80,高二质量奖!B:B)&gt;0,SUMIF(高二质量奖!A:A,B80,高二质量奖!B:B),"")</f>
        <v>2053.99962715288</v>
      </c>
      <c r="E80" s="115" t="str">
        <f>IF(SUMIF(高三质量奖!A:A,B80,高三质量奖!D:D)&gt;0,SUMIF(高三质量奖!A:A,B80,高三质量奖!D:D),"")</f>
        <v/>
      </c>
      <c r="F80" s="115">
        <f t="shared" si="4"/>
        <v>2053.99962715288</v>
      </c>
      <c r="G80" s="116" t="str">
        <f>IF(SUMIFS('1.gk_工作量'!$M$4:$M$63,'1.gk_工作量'!$B$4:$B$63,B80)&gt;0,SUMIFS('1.gk_工作量'!$M$4:$M$63,'1.gk_工作量'!$B$4:$B$63,B80),"")</f>
        <v/>
      </c>
      <c r="H80" s="116" t="str">
        <f>IF(SUMIFS('2.gk_过程评价'!$C:$C,'2.gk_过程评价'!$A:$A,B80)&gt;0,SUMIFS('2.gk_过程评价'!$C:$C,'2.gk_过程评价'!$A:$A,B80),"")</f>
        <v/>
      </c>
      <c r="I80" s="56" t="str">
        <f>IF(SUMIF('3.gk_上线质量'!B:B,B80,'3.gk_上线质量'!D:D)&lt;&gt;0,SUMIF('3.gk_上线质量'!B:B,B80,'3.gk_上线质量'!D:D),"")</f>
        <v/>
      </c>
      <c r="J80" s="116" t="str">
        <f>IF(SUMIFS('4.gk_艺体质量'!$E$4:$E$53,'4.gk_艺体质量'!$A$4:$A$53,B80)&gt;0,SUMIFS('4.gk_艺体质量'!$E$4:$E$53,'4.gk_艺体质量'!$A$4:$A$53,B80),"")</f>
        <v/>
      </c>
      <c r="K80" s="116" t="str">
        <f>IF(SUMIF('5.gk_超额目标'!B:B,B80,'5.gk_超额目标'!D:D)&gt;0,SUMIF('5.gk_超额目标'!B:B,B80,'5.gk_超额目标'!D:D),"")</f>
        <v/>
      </c>
      <c r="L80" s="116" t="str">
        <f>IF(SUMIF('6.gk_年级管理'!A:A,B80,'6.gk_年级管理'!D:D)&gt;0,SUMIF('6.gk_年级管理'!A:A,B80,'6.gk_年级管理'!D:D),"")</f>
        <v/>
      </c>
      <c r="M80" s="58">
        <f t="shared" si="5"/>
        <v>0</v>
      </c>
      <c r="N80" s="23">
        <f t="shared" si="6"/>
        <v>2053.99962715288</v>
      </c>
      <c r="O80" s="23">
        <f t="shared" si="7"/>
        <v>2053.99962715288</v>
      </c>
      <c r="P80" s="122"/>
    </row>
    <row r="81" ht="15.95" customHeight="1" spans="1:16">
      <c r="A81" s="113">
        <v>74</v>
      </c>
      <c r="B81" s="113" t="s">
        <v>100</v>
      </c>
      <c r="C81" s="115" t="str">
        <f>IF(SUMIF(高一质量奖!A:A,B81,高一质量奖!B:B)&gt;0,SUMIF(高一质量奖!A:A,B81,高一质量奖!B:B),"")</f>
        <v/>
      </c>
      <c r="D81" s="115">
        <f>IF(SUMIF(高二质量奖!A:A,B81,高二质量奖!B:B)&gt;0,SUMIF(高二质量奖!A:A,B81,高二质量奖!B:B),"")</f>
        <v>5093.59120623042</v>
      </c>
      <c r="E81" s="115" t="str">
        <f>IF(SUMIF(高三质量奖!A:A,B81,高三质量奖!D:D)&gt;0,SUMIF(高三质量奖!A:A,B81,高三质量奖!D:D),"")</f>
        <v/>
      </c>
      <c r="F81" s="115">
        <f t="shared" si="4"/>
        <v>5093.59120623042</v>
      </c>
      <c r="G81" s="116">
        <f>IF(SUMIFS('1.gk_工作量'!$M$4:$M$63,'1.gk_工作量'!$B$4:$B$63,B81)&gt;0,SUMIFS('1.gk_工作量'!$M$4:$M$63,'1.gk_工作量'!$B$4:$B$63,B81),"")</f>
        <v>2968.56747404844</v>
      </c>
      <c r="H81" s="116">
        <f>IF(SUMIFS('2.gk_过程评价'!$C:$C,'2.gk_过程评价'!$A:$A,B81)&gt;0,SUMIFS('2.gk_过程评价'!$C:$C,'2.gk_过程评价'!$A:$A,B81),"")</f>
        <v>4187.06708805906</v>
      </c>
      <c r="I81" s="56">
        <f>IF(SUMIF('3.gk_上线质量'!B:B,B81,'3.gk_上线质量'!D:D)&lt;&gt;0,SUMIF('3.gk_上线质量'!B:B,B81,'3.gk_上线质量'!D:D),"")</f>
        <v>-8.81529232549668</v>
      </c>
      <c r="J81" s="116">
        <f>IF(SUMIFS('4.gk_艺体质量'!$E$4:$E$53,'4.gk_艺体质量'!$A$4:$A$53,B81)&gt;0,SUMIFS('4.gk_艺体质量'!$E$4:$E$53,'4.gk_艺体质量'!$A$4:$A$53,B81),"")</f>
        <v>2991.36817321101</v>
      </c>
      <c r="K81" s="116" t="str">
        <f>IF(SUMIF('5.gk_超额目标'!B:B,B81,'5.gk_超额目标'!D:D)&gt;0,SUMIF('5.gk_超额目标'!B:B,B81,'5.gk_超额目标'!D:D),"")</f>
        <v/>
      </c>
      <c r="L81" s="116">
        <f>IF(SUMIF('6.gk_年级管理'!A:A,B81,'6.gk_年级管理'!D:D)&gt;0,SUMIF('6.gk_年级管理'!A:A,B81,'6.gk_年级管理'!D:D),"")</f>
        <v>1305.6</v>
      </c>
      <c r="M81" s="58">
        <f t="shared" si="5"/>
        <v>11443.787442993</v>
      </c>
      <c r="N81" s="23">
        <f t="shared" si="6"/>
        <v>16537.3786492234</v>
      </c>
      <c r="O81" s="23">
        <f t="shared" si="7"/>
        <v>16537.3786492234</v>
      </c>
      <c r="P81" s="122" t="s">
        <v>39</v>
      </c>
    </row>
    <row r="82" ht="15.95" customHeight="1" spans="1:16">
      <c r="A82" s="113">
        <v>75</v>
      </c>
      <c r="B82" s="113" t="s">
        <v>101</v>
      </c>
      <c r="C82" s="115" t="str">
        <f>IF(SUMIF(高一质量奖!A:A,B82,高一质量奖!B:B)&gt;0,SUMIF(高一质量奖!A:A,B82,高一质量奖!B:B),"")</f>
        <v/>
      </c>
      <c r="D82" s="115" t="str">
        <f>IF(SUMIF(高二质量奖!A:A,B82,高二质量奖!B:B)&gt;0,SUMIF(高二质量奖!A:A,B82,高二质量奖!B:B),"")</f>
        <v/>
      </c>
      <c r="E82" s="115">
        <f>IF(SUMIF(高三质量奖!A:A,B82,高三质量奖!D:D)&gt;0,SUMIF(高三质量奖!A:A,B82,高三质量奖!D:D),"")</f>
        <v>2294.11545227389</v>
      </c>
      <c r="F82" s="115">
        <f t="shared" si="4"/>
        <v>2294.11545227389</v>
      </c>
      <c r="G82" s="116">
        <f>IF(SUMIFS('1.gk_工作量'!$M$4:$M$63,'1.gk_工作量'!$B$4:$B$63,B82)&gt;0,SUMIFS('1.gk_工作量'!$M$4:$M$63,'1.gk_工作量'!$B$4:$B$63,B82),"")</f>
        <v>6787.53881783032</v>
      </c>
      <c r="H82" s="116">
        <f>IF(SUMIFS('2.gk_过程评价'!$C:$C,'2.gk_过程评价'!$A:$A,B82)&gt;0,SUMIFS('2.gk_过程评价'!$C:$C,'2.gk_过程评价'!$A:$A,B82),"")</f>
        <v>8433.44003693485</v>
      </c>
      <c r="I82" s="56">
        <f>IF(SUMIF('3.gk_上线质量'!B:B,B82,'3.gk_上线质量'!D:D)&lt;&gt;0,SUMIF('3.gk_上线质量'!B:B,B82,'3.gk_上线质量'!D:D),"")</f>
        <v>2979.56880601788</v>
      </c>
      <c r="J82" s="116">
        <f>IF(SUMIFS('4.gk_艺体质量'!$E$4:$E$53,'4.gk_艺体质量'!$A$4:$A$53,B82)&gt;0,SUMIFS('4.gk_艺体质量'!$E$4:$E$53,'4.gk_艺体质量'!$A$4:$A$53,B82),"")</f>
        <v>860.018349798165</v>
      </c>
      <c r="K82" s="116">
        <f>IF(SUMIF('5.gk_超额目标'!B:B,B82,'5.gk_超额目标'!D:D)&gt;0,SUMIF('5.gk_超额目标'!B:B,B82,'5.gk_超额目标'!D:D),"")</f>
        <v>139.079745397656</v>
      </c>
      <c r="L82" s="116" t="str">
        <f>IF(SUMIF('6.gk_年级管理'!A:A,B82,'6.gk_年级管理'!D:D)&gt;0,SUMIF('6.gk_年级管理'!A:A,B82,'6.gk_年级管理'!D:D),"")</f>
        <v/>
      </c>
      <c r="M82" s="58">
        <f t="shared" si="5"/>
        <v>19199.6457559789</v>
      </c>
      <c r="N82" s="23">
        <f t="shared" si="6"/>
        <v>21493.7612082528</v>
      </c>
      <c r="O82" s="23">
        <f t="shared" si="7"/>
        <v>21493.7612082528</v>
      </c>
      <c r="P82" s="119"/>
    </row>
    <row r="83" ht="15.95" customHeight="1" spans="1:16">
      <c r="A83" s="113">
        <v>76</v>
      </c>
      <c r="B83" s="113" t="s">
        <v>102</v>
      </c>
      <c r="C83" s="115">
        <f>IF(SUMIF(高一质量奖!A:A,B83,高一质量奖!B:B)&gt;0,SUMIF(高一质量奖!A:A,B83,高一质量奖!B:B),"")</f>
        <v>5071.5714302349</v>
      </c>
      <c r="D83" s="115" t="str">
        <f>IF(SUMIF(高二质量奖!A:A,B83,高二质量奖!B:B)&gt;0,SUMIF(高二质量奖!A:A,B83,高二质量奖!B:B),"")</f>
        <v/>
      </c>
      <c r="E83" s="115" t="str">
        <f>IF(SUMIF(高三质量奖!A:A,B83,高三质量奖!D:D)&gt;0,SUMIF(高三质量奖!A:A,B83,高三质量奖!D:D),"")</f>
        <v/>
      </c>
      <c r="F83" s="115">
        <f t="shared" si="4"/>
        <v>5071.5714302349</v>
      </c>
      <c r="G83" s="116" t="str">
        <f>IF(SUMIFS('1.gk_工作量'!$M$4:$M$63,'1.gk_工作量'!$B$4:$B$63,B83)&gt;0,SUMIFS('1.gk_工作量'!$M$4:$M$63,'1.gk_工作量'!$B$4:$B$63,B83),"")</f>
        <v/>
      </c>
      <c r="H83" s="116" t="str">
        <f>IF(SUMIFS('2.gk_过程评价'!$C:$C,'2.gk_过程评价'!$A:$A,B83)&gt;0,SUMIFS('2.gk_过程评价'!$C:$C,'2.gk_过程评价'!$A:$A,B83),"")</f>
        <v/>
      </c>
      <c r="I83" s="56" t="str">
        <f>IF(SUMIF('3.gk_上线质量'!B:B,B83,'3.gk_上线质量'!D:D)&lt;&gt;0,SUMIF('3.gk_上线质量'!B:B,B83,'3.gk_上线质量'!D:D),"")</f>
        <v/>
      </c>
      <c r="J83" s="116" t="str">
        <f>IF(SUMIFS('4.gk_艺体质量'!$E$4:$E$53,'4.gk_艺体质量'!$A$4:$A$53,B83)&gt;0,SUMIFS('4.gk_艺体质量'!$E$4:$E$53,'4.gk_艺体质量'!$A$4:$A$53,B83),"")</f>
        <v/>
      </c>
      <c r="K83" s="116" t="str">
        <f>IF(SUMIF('5.gk_超额目标'!B:B,B83,'5.gk_超额目标'!D:D)&gt;0,SUMIF('5.gk_超额目标'!B:B,B83,'5.gk_超额目标'!D:D),"")</f>
        <v/>
      </c>
      <c r="L83" s="116" t="str">
        <f>IF(SUMIF('6.gk_年级管理'!A:A,B83,'6.gk_年级管理'!D:D)&gt;0,SUMIF('6.gk_年级管理'!A:A,B83,'6.gk_年级管理'!D:D),"")</f>
        <v/>
      </c>
      <c r="M83" s="58">
        <f t="shared" si="5"/>
        <v>0</v>
      </c>
      <c r="N83" s="23">
        <f t="shared" si="6"/>
        <v>5071.5714302349</v>
      </c>
      <c r="O83" s="23">
        <f t="shared" si="7"/>
        <v>5071.5714302349</v>
      </c>
      <c r="P83" s="119"/>
    </row>
    <row r="84" ht="15.95" customHeight="1" spans="1:16">
      <c r="A84" s="113">
        <v>77</v>
      </c>
      <c r="B84" s="113" t="s">
        <v>103</v>
      </c>
      <c r="C84" s="115">
        <f>IF(SUMIF(高一质量奖!A:A,B84,高一质量奖!B:B)&gt;0,SUMIF(高一质量奖!A:A,B84,高一质量奖!B:B),"")</f>
        <v>1045.0335852029</v>
      </c>
      <c r="D84" s="115" t="str">
        <f>IF(SUMIF(高二质量奖!A:A,B84,高二质量奖!B:B)&gt;0,SUMIF(高二质量奖!A:A,B84,高二质量奖!B:B),"")</f>
        <v/>
      </c>
      <c r="E84" s="115" t="str">
        <f>IF(SUMIF(高三质量奖!A:A,B84,高三质量奖!D:D)&gt;0,SUMIF(高三质量奖!A:A,B84,高三质量奖!D:D),"")</f>
        <v/>
      </c>
      <c r="F84" s="115">
        <f t="shared" si="4"/>
        <v>1045.0335852029</v>
      </c>
      <c r="G84" s="116" t="str">
        <f>IF(SUMIFS('1.gk_工作量'!$M$4:$M$63,'1.gk_工作量'!$B$4:$B$63,B84)&gt;0,SUMIFS('1.gk_工作量'!$M$4:$M$63,'1.gk_工作量'!$B$4:$B$63,B84),"")</f>
        <v/>
      </c>
      <c r="H84" s="116" t="str">
        <f>IF(SUMIFS('2.gk_过程评价'!$C:$C,'2.gk_过程评价'!$A:$A,B84)&gt;0,SUMIFS('2.gk_过程评价'!$C:$C,'2.gk_过程评价'!$A:$A,B84),"")</f>
        <v/>
      </c>
      <c r="I84" s="56" t="str">
        <f>IF(SUMIF('3.gk_上线质量'!B:B,B84,'3.gk_上线质量'!D:D)&lt;&gt;0,SUMIF('3.gk_上线质量'!B:B,B84,'3.gk_上线质量'!D:D),"")</f>
        <v/>
      </c>
      <c r="J84" s="116" t="str">
        <f>IF(SUMIFS('4.gk_艺体质量'!$E$4:$E$53,'4.gk_艺体质量'!$A$4:$A$53,B84)&gt;0,SUMIFS('4.gk_艺体质量'!$E$4:$E$53,'4.gk_艺体质量'!$A$4:$A$53,B84),"")</f>
        <v/>
      </c>
      <c r="K84" s="116" t="str">
        <f>IF(SUMIF('5.gk_超额目标'!B:B,B84,'5.gk_超额目标'!D:D)&gt;0,SUMIF('5.gk_超额目标'!B:B,B84,'5.gk_超额目标'!D:D),"")</f>
        <v/>
      </c>
      <c r="L84" s="116" t="str">
        <f>IF(SUMIF('6.gk_年级管理'!A:A,B84,'6.gk_年级管理'!D:D)&gt;0,SUMIF('6.gk_年级管理'!A:A,B84,'6.gk_年级管理'!D:D),"")</f>
        <v/>
      </c>
      <c r="M84" s="58">
        <f t="shared" si="5"/>
        <v>0</v>
      </c>
      <c r="N84" s="23">
        <f t="shared" si="6"/>
        <v>1045.0335852029</v>
      </c>
      <c r="O84" s="23">
        <f t="shared" si="7"/>
        <v>1045.0335852029</v>
      </c>
      <c r="P84" s="122" t="s">
        <v>104</v>
      </c>
    </row>
    <row r="85" ht="15.95" customHeight="1" spans="1:16">
      <c r="A85" s="113">
        <v>78</v>
      </c>
      <c r="B85" s="113" t="s">
        <v>105</v>
      </c>
      <c r="C85" s="115" t="str">
        <f>IF(SUMIF(高一质量奖!A:A,B85,高一质量奖!B:B)&gt;0,SUMIF(高一质量奖!A:A,B85,高一质量奖!B:B),"")</f>
        <v/>
      </c>
      <c r="D85" s="115" t="str">
        <f>IF(SUMIF(高二质量奖!A:A,B85,高二质量奖!B:B)&gt;0,SUMIF(高二质量奖!A:A,B85,高二质量奖!B:B),"")</f>
        <v/>
      </c>
      <c r="E85" s="115">
        <f>IF(SUMIF(高三质量奖!A:A,B85,高三质量奖!D:D)&gt;0,SUMIF(高三质量奖!A:A,B85,高三质量奖!D:D),"")</f>
        <v>11056.6226515621</v>
      </c>
      <c r="F85" s="115">
        <f t="shared" si="4"/>
        <v>11056.6226515621</v>
      </c>
      <c r="G85" s="116">
        <f>IF(SUMIFS('1.gk_工作量'!$M$4:$M$63,'1.gk_工作量'!$B$4:$B$63,B85)&gt;0,SUMIFS('1.gk_工作量'!$M$4:$M$63,'1.gk_工作量'!$B$4:$B$63,B85),"")</f>
        <v>12647.2029580235</v>
      </c>
      <c r="H85" s="116">
        <f>IF(SUMIFS('2.gk_过程评价'!$C:$C,'2.gk_过程评价'!$A:$A,B85)&gt;0,SUMIFS('2.gk_过程评价'!$C:$C,'2.gk_过程评价'!$A:$A,B85),"")</f>
        <v>12772.3297783773</v>
      </c>
      <c r="I85" s="56">
        <f>IF(SUMIF('3.gk_上线质量'!B:B,B85,'3.gk_上线质量'!D:D)&lt;&gt;0,SUMIF('3.gk_上线质量'!B:B,B85,'3.gk_上线质量'!D:D),"")</f>
        <v>34132.8118843231</v>
      </c>
      <c r="J85" s="116" t="str">
        <f>IF(SUMIFS('4.gk_艺体质量'!$E$4:$E$53,'4.gk_艺体质量'!$A$4:$A$53,B85)&gt;0,SUMIFS('4.gk_艺体质量'!$E$4:$E$53,'4.gk_艺体质量'!$A$4:$A$53,B85),"")</f>
        <v/>
      </c>
      <c r="K85" s="116">
        <f>IF(SUMIF('5.gk_超额目标'!B:B,B85,'5.gk_超额目标'!D:D)&gt;0,SUMIF('5.gk_超额目标'!B:B,B85,'5.gk_超额目标'!D:D),"")</f>
        <v>1593.24489402285</v>
      </c>
      <c r="L85" s="116">
        <f>IF(SUMIF('6.gk_年级管理'!A:A,B85,'6.gk_年级管理'!D:D)&gt;0,SUMIF('6.gk_年级管理'!A:A,B85,'6.gk_年级管理'!D:D),"")</f>
        <v>2309.90769230769</v>
      </c>
      <c r="M85" s="58">
        <f t="shared" si="5"/>
        <v>63455.4972070544</v>
      </c>
      <c r="N85" s="23">
        <f t="shared" si="6"/>
        <v>74512.1198586165</v>
      </c>
      <c r="O85" s="23">
        <f t="shared" si="7"/>
        <v>74512.1198586165</v>
      </c>
      <c r="P85" s="122"/>
    </row>
    <row r="86" ht="15.95" customHeight="1" spans="1:16">
      <c r="A86" s="113">
        <v>79</v>
      </c>
      <c r="B86" s="113" t="s">
        <v>106</v>
      </c>
      <c r="C86" s="115" t="str">
        <f>IF(SUMIF(高一质量奖!A:A,B86,高一质量奖!B:B)&gt;0,SUMIF(高一质量奖!A:A,B86,高一质量奖!B:B),"")</f>
        <v/>
      </c>
      <c r="D86" s="115" t="str">
        <f>IF(SUMIF(高二质量奖!A:A,B86,高二质量奖!B:B)&gt;0,SUMIF(高二质量奖!A:A,B86,高二质量奖!B:B),"")</f>
        <v/>
      </c>
      <c r="E86" s="115">
        <f>IF(SUMIF(高三质量奖!A:A,B86,高三质量奖!D:D)&gt;0,SUMIF(高三质量奖!A:A,B86,高三质量奖!D:D),"")</f>
        <v>1445.71497294047</v>
      </c>
      <c r="F86" s="115">
        <f t="shared" si="4"/>
        <v>1445.71497294047</v>
      </c>
      <c r="G86" s="116">
        <f>IF(SUMIFS('1.gk_工作量'!$M$4:$M$63,'1.gk_工作量'!$B$4:$B$63,B86)&gt;0,SUMIFS('1.gk_工作量'!$M$4:$M$63,'1.gk_工作量'!$B$4:$B$63,B86),"")</f>
        <v>13030.6606198571</v>
      </c>
      <c r="H86" s="116">
        <f>IF(SUMIFS('2.gk_过程评价'!$C:$C,'2.gk_过程评价'!$A:$A,B86)&gt;0,SUMIFS('2.gk_过程评价'!$C:$C,'2.gk_过程评价'!$A:$A,B86),"")</f>
        <v>12871.0968811891</v>
      </c>
      <c r="I86" s="56">
        <f>IF(SUMIF('3.gk_上线质量'!B:B,B86,'3.gk_上线质量'!D:D)&lt;&gt;0,SUMIF('3.gk_上线质量'!B:B,B86,'3.gk_上线质量'!D:D),"")</f>
        <v>10786.3916894777</v>
      </c>
      <c r="J86" s="116">
        <f>IF(SUMIFS('4.gk_艺体质量'!$E$4:$E$53,'4.gk_艺体质量'!$A$4:$A$53,B86)&gt;0,SUMIFS('4.gk_艺体质量'!$E$4:$E$53,'4.gk_艺体质量'!$A$4:$A$53,B86),"")</f>
        <v>8151.478272</v>
      </c>
      <c r="K86" s="116">
        <f>IF(SUMIF('5.gk_超额目标'!B:B,B86,'5.gk_超额目标'!D:D)&gt;0,SUMIF('5.gk_超额目标'!B:B,B86,'5.gk_超额目标'!D:D),"")</f>
        <v>503.48513748098</v>
      </c>
      <c r="L86" s="116" t="str">
        <f>IF(SUMIF('6.gk_年级管理'!A:A,B86,'6.gk_年级管理'!D:D)&gt;0,SUMIF('6.gk_年级管理'!A:A,B86,'6.gk_年级管理'!D:D),"")</f>
        <v/>
      </c>
      <c r="M86" s="58">
        <f t="shared" si="5"/>
        <v>45343.1126000049</v>
      </c>
      <c r="N86" s="23">
        <f t="shared" si="6"/>
        <v>46788.8275729454</v>
      </c>
      <c r="O86" s="23">
        <f t="shared" si="7"/>
        <v>46788.8275729454</v>
      </c>
      <c r="P86" s="122"/>
    </row>
    <row r="87" ht="15.95" customHeight="1" spans="1:16">
      <c r="A87" s="113">
        <v>80</v>
      </c>
      <c r="B87" s="113" t="s">
        <v>107</v>
      </c>
      <c r="C87" s="115" t="str">
        <f>IF(SUMIF(高一质量奖!A:A,B87,高一质量奖!B:B)&gt;0,SUMIF(高一质量奖!A:A,B87,高一质量奖!B:B),"")</f>
        <v/>
      </c>
      <c r="D87" s="115" t="str">
        <f>IF(SUMIF(高二质量奖!A:A,B87,高二质量奖!B:B)&gt;0,SUMIF(高二质量奖!A:A,B87,高二质量奖!B:B),"")</f>
        <v/>
      </c>
      <c r="E87" s="115">
        <f>IF(SUMIF(高三质量奖!A:A,B87,高三质量奖!D:D)&gt;0,SUMIF(高三质量奖!A:A,B87,高三质量奖!D:D),"")</f>
        <v>12114.8670046848</v>
      </c>
      <c r="F87" s="115">
        <f t="shared" si="4"/>
        <v>12114.8670046848</v>
      </c>
      <c r="G87" s="116">
        <f>IF(SUMIFS('1.gk_工作量'!$M$4:$M$63,'1.gk_工作量'!$B$4:$B$63,B87)&gt;0,SUMIFS('1.gk_工作量'!$M$4:$M$63,'1.gk_工作量'!$B$4:$B$63,B87),"")</f>
        <v>11417.5842069957</v>
      </c>
      <c r="H87" s="116">
        <f>IF(SUMIFS('2.gk_过程评价'!$C:$C,'2.gk_过程评价'!$A:$A,B87)&gt;0,SUMIFS('2.gk_过程评价'!$C:$C,'2.gk_过程评价'!$A:$A,B87),"")</f>
        <v>10581.4484936498</v>
      </c>
      <c r="I87" s="56">
        <f>IF(SUMIF('3.gk_上线质量'!B:B,B87,'3.gk_上线质量'!D:D)&lt;&gt;0,SUMIF('3.gk_上线质量'!B:B,B87,'3.gk_上线质量'!D:D),"")</f>
        <v>2408.33786332569</v>
      </c>
      <c r="J87" s="116">
        <f>IF(SUMIFS('4.gk_艺体质量'!$E$4:$E$53,'4.gk_艺体质量'!$A$4:$A$53,B87)&gt;0,SUMIFS('4.gk_艺体质量'!$E$4:$E$53,'4.gk_艺体质量'!$A$4:$A$53,B87),"")</f>
        <v>12189.8253058349</v>
      </c>
      <c r="K87" s="116">
        <f>IF(SUMIF('5.gk_超额目标'!B:B,B87,'5.gk_超额目标'!D:D)&gt;0,SUMIF('5.gk_超额目标'!B:B,B87,'5.gk_超额目标'!D:D),"")</f>
        <v>112.415936220827</v>
      </c>
      <c r="L87" s="116" t="str">
        <f>IF(SUMIF('6.gk_年级管理'!A:A,B87,'6.gk_年级管理'!D:D)&gt;0,SUMIF('6.gk_年级管理'!A:A,B87,'6.gk_年级管理'!D:D),"")</f>
        <v/>
      </c>
      <c r="M87" s="58">
        <f t="shared" si="5"/>
        <v>36709.6118060268</v>
      </c>
      <c r="N87" s="23">
        <f t="shared" si="6"/>
        <v>48824.4788107117</v>
      </c>
      <c r="O87" s="23">
        <f t="shared" si="7"/>
        <v>48824.4788107117</v>
      </c>
      <c r="P87" s="122"/>
    </row>
    <row r="88" ht="15.95" customHeight="1" spans="1:16">
      <c r="A88" s="113">
        <v>81</v>
      </c>
      <c r="B88" s="113" t="s">
        <v>108</v>
      </c>
      <c r="C88" s="115" t="str">
        <f>IF(SUMIF(高一质量奖!A:A,B88,高一质量奖!B:B)&gt;0,SUMIF(高一质量奖!A:A,B88,高一质量奖!B:B),"")</f>
        <v/>
      </c>
      <c r="D88" s="115" t="str">
        <f>IF(SUMIF(高二质量奖!A:A,B88,高二质量奖!B:B)&gt;0,SUMIF(高二质量奖!A:A,B88,高二质量奖!B:B),"")</f>
        <v/>
      </c>
      <c r="E88" s="115" t="str">
        <f>IF(SUMIF(高三质量奖!A:A,B88,高三质量奖!D:D)&gt;0,SUMIF(高三质量奖!A:A,B88,高三质量奖!D:D),"")</f>
        <v/>
      </c>
      <c r="F88" s="115">
        <f t="shared" si="4"/>
        <v>0</v>
      </c>
      <c r="G88" s="116">
        <f>IF(SUMIFS('1.gk_工作量'!$M$4:$M$63,'1.gk_工作量'!$B$4:$B$63,B88)&gt;0,SUMIFS('1.gk_工作量'!$M$4:$M$63,'1.gk_工作量'!$B$4:$B$63,B88),"")</f>
        <v>11770.8242016669</v>
      </c>
      <c r="H88" s="116" t="str">
        <f>IF(SUMIFS('2.gk_过程评价'!$C:$C,'2.gk_过程评价'!$A:$A,B88)&gt;0,SUMIFS('2.gk_过程评价'!$C:$C,'2.gk_过程评价'!$A:$A,B88),"")</f>
        <v/>
      </c>
      <c r="I88" s="56" t="str">
        <f>IF(SUMIF('3.gk_上线质量'!B:B,B88,'3.gk_上线质量'!D:D)&lt;&gt;0,SUMIF('3.gk_上线质量'!B:B,B88,'3.gk_上线质量'!D:D),"")</f>
        <v/>
      </c>
      <c r="J88" s="116">
        <f>IF(SUMIFS('4.gk_艺体质量'!$E$4:$E$53,'4.gk_艺体质量'!$A$4:$A$53,B88)&gt;0,SUMIFS('4.gk_艺体质量'!$E$4:$E$53,'4.gk_艺体质量'!$A$4:$A$53,B88),"")</f>
        <v>39500</v>
      </c>
      <c r="K88" s="116" t="str">
        <f>IF(SUMIF('5.gk_超额目标'!B:B,B88,'5.gk_超额目标'!D:D)&gt;0,SUMIF('5.gk_超额目标'!B:B,B88,'5.gk_超额目标'!D:D),"")</f>
        <v/>
      </c>
      <c r="L88" s="116" t="str">
        <f>IF(SUMIF('6.gk_年级管理'!A:A,B88,'6.gk_年级管理'!D:D)&gt;0,SUMIF('6.gk_年级管理'!A:A,B88,'6.gk_年级管理'!D:D),"")</f>
        <v/>
      </c>
      <c r="M88" s="58">
        <f t="shared" si="5"/>
        <v>51270.8242016669</v>
      </c>
      <c r="N88" s="23">
        <f t="shared" si="6"/>
        <v>51270.8242016669</v>
      </c>
      <c r="O88" s="23">
        <f t="shared" si="7"/>
        <v>51270.8242016669</v>
      </c>
      <c r="P88" s="122"/>
    </row>
    <row r="89" ht="15.95" customHeight="1" spans="1:16">
      <c r="A89" s="113">
        <v>82</v>
      </c>
      <c r="B89" s="113" t="s">
        <v>109</v>
      </c>
      <c r="C89" s="115" t="str">
        <f>IF(SUMIF(高一质量奖!A:A,B89,高一质量奖!B:B)&gt;0,SUMIF(高一质量奖!A:A,B89,高一质量奖!B:B),"")</f>
        <v/>
      </c>
      <c r="D89" s="115">
        <f>IF(SUMIF(高二质量奖!A:A,B89,高二质量奖!B:B)&gt;0,SUMIF(高二质量奖!A:A,B89,高二质量奖!B:B),"")</f>
        <v>1120.04345573419</v>
      </c>
      <c r="E89" s="115" t="str">
        <f>IF(SUMIF(高三质量奖!A:A,B89,高三质量奖!D:D)&gt;0,SUMIF(高三质量奖!A:A,B89,高三质量奖!D:D),"")</f>
        <v/>
      </c>
      <c r="F89" s="115">
        <f t="shared" si="4"/>
        <v>1120.04345573419</v>
      </c>
      <c r="G89" s="116" t="str">
        <f>IF(SUMIFS('1.gk_工作量'!$M$4:$M$63,'1.gk_工作量'!$B$4:$B$63,B89)&gt;0,SUMIFS('1.gk_工作量'!$M$4:$M$63,'1.gk_工作量'!$B$4:$B$63,B89),"")</f>
        <v/>
      </c>
      <c r="H89" s="116" t="str">
        <f>IF(SUMIFS('2.gk_过程评价'!$C:$C,'2.gk_过程评价'!$A:$A,B89)&gt;0,SUMIFS('2.gk_过程评价'!$C:$C,'2.gk_过程评价'!$A:$A,B89),"")</f>
        <v/>
      </c>
      <c r="I89" s="56" t="str">
        <f>IF(SUMIF('3.gk_上线质量'!B:B,B89,'3.gk_上线质量'!D:D)&lt;&gt;0,SUMIF('3.gk_上线质量'!B:B,B89,'3.gk_上线质量'!D:D),"")</f>
        <v/>
      </c>
      <c r="J89" s="116" t="str">
        <f>IF(SUMIFS('4.gk_艺体质量'!$E$4:$E$53,'4.gk_艺体质量'!$A$4:$A$53,B89)&gt;0,SUMIFS('4.gk_艺体质量'!$E$4:$E$53,'4.gk_艺体质量'!$A$4:$A$53,B89),"")</f>
        <v/>
      </c>
      <c r="K89" s="116" t="str">
        <f>IF(SUMIF('5.gk_超额目标'!B:B,B89,'5.gk_超额目标'!D:D)&gt;0,SUMIF('5.gk_超额目标'!B:B,B89,'5.gk_超额目标'!D:D),"")</f>
        <v/>
      </c>
      <c r="L89" s="116" t="str">
        <f>IF(SUMIF('6.gk_年级管理'!A:A,B89,'6.gk_年级管理'!D:D)&gt;0,SUMIF('6.gk_年级管理'!A:A,B89,'6.gk_年级管理'!D:D),"")</f>
        <v/>
      </c>
      <c r="M89" s="58">
        <f t="shared" si="5"/>
        <v>0</v>
      </c>
      <c r="N89" s="23">
        <f t="shared" si="6"/>
        <v>1120.04345573419</v>
      </c>
      <c r="O89" s="23">
        <f t="shared" si="7"/>
        <v>1120.04345573419</v>
      </c>
      <c r="P89" s="122"/>
    </row>
    <row r="90" ht="15.95" customHeight="1" spans="1:16">
      <c r="A90" s="113">
        <v>83</v>
      </c>
      <c r="B90" s="113" t="s">
        <v>110</v>
      </c>
      <c r="C90" s="115" t="str">
        <f>IF(SUMIF(高一质量奖!A:A,B90,高一质量奖!B:B)&gt;0,SUMIF(高一质量奖!A:A,B90,高一质量奖!B:B),"")</f>
        <v/>
      </c>
      <c r="D90" s="115" t="str">
        <f>IF(SUMIF(高二质量奖!A:A,B90,高二质量奖!B:B)&gt;0,SUMIF(高二质量奖!A:A,B90,高二质量奖!B:B),"")</f>
        <v/>
      </c>
      <c r="E90" s="115">
        <f>IF(SUMIF(高三质量奖!A:A,B90,高三质量奖!D:D)&gt;0,SUMIF(高三质量奖!A:A,B90,高三质量奖!D:D),"")</f>
        <v>8525.21590102584</v>
      </c>
      <c r="F90" s="115">
        <f t="shared" si="4"/>
        <v>8525.21590102584</v>
      </c>
      <c r="G90" s="116">
        <f>IF(SUMIFS('1.gk_工作量'!$M$4:$M$63,'1.gk_工作量'!$B$4:$B$63,B90)&gt;0,SUMIFS('1.gk_工作量'!$M$4:$M$63,'1.gk_工作量'!$B$4:$B$63,B90),"")</f>
        <v>17601.2237118821</v>
      </c>
      <c r="H90" s="116">
        <f>IF(SUMIFS('2.gk_过程评价'!$C:$C,'2.gk_过程评价'!$A:$A,B90)&gt;0,SUMIFS('2.gk_过程评价'!$C:$C,'2.gk_过程评价'!$A:$A,B90),"")</f>
        <v>13027.095991351</v>
      </c>
      <c r="I90" s="56">
        <f>IF(SUMIF('3.gk_上线质量'!B:B,B90,'3.gk_上线质量'!D:D)&lt;&gt;0,SUMIF('3.gk_上线质量'!B:B,B90,'3.gk_上线质量'!D:D),"")</f>
        <v>10483.1456334806</v>
      </c>
      <c r="J90" s="116">
        <f>IF(SUMIFS('4.gk_艺体质量'!$E$4:$E$53,'4.gk_艺体质量'!$A$4:$A$53,B90)&gt;0,SUMIFS('4.gk_艺体质量'!$E$4:$E$53,'4.gk_艺体质量'!$A$4:$A$53,B90),"")</f>
        <v>9846.58690348624</v>
      </c>
      <c r="K90" s="116">
        <f>IF(SUMIF('5.gk_超额目标'!B:B,B90,'5.gk_超额目标'!D:D)&gt;0,SUMIF('5.gk_超额目标'!B:B,B90,'5.gk_超额目标'!D:D),"")</f>
        <v>489.330275819207</v>
      </c>
      <c r="L90" s="116">
        <f>IF(SUMIF('6.gk_年级管理'!A:A,B90,'6.gk_年级管理'!D:D)&gt;0,SUMIF('6.gk_年级管理'!A:A,B90,'6.gk_年级管理'!D:D),"")</f>
        <v>3746.06769230769</v>
      </c>
      <c r="M90" s="58">
        <f t="shared" si="5"/>
        <v>55193.450208327</v>
      </c>
      <c r="N90" s="23">
        <f t="shared" si="6"/>
        <v>63718.6661093528</v>
      </c>
      <c r="O90" s="23">
        <f t="shared" si="7"/>
        <v>63718.6661093528</v>
      </c>
      <c r="P90" s="122"/>
    </row>
    <row r="91" ht="15.95" customHeight="1" spans="1:16">
      <c r="A91" s="113">
        <v>84</v>
      </c>
      <c r="B91" s="113" t="s">
        <v>111</v>
      </c>
      <c r="C91" s="115" t="str">
        <f>IF(SUMIF(高一质量奖!A:A,B91,高一质量奖!B:B)&gt;0,SUMIF(高一质量奖!A:A,B91,高一质量奖!B:B),"")</f>
        <v/>
      </c>
      <c r="D91" s="115" t="str">
        <f>IF(SUMIF(高二质量奖!A:A,B91,高二质量奖!B:B)&gt;0,SUMIF(高二质量奖!A:A,B91,高二质量奖!B:B),"")</f>
        <v/>
      </c>
      <c r="E91" s="115">
        <f>IF(SUMIF(高三质量奖!A:A,B91,高三质量奖!D:D)&gt;0,SUMIF(高三质量奖!A:A,B91,高三质量奖!D:D),"")</f>
        <v>13560.3330714064</v>
      </c>
      <c r="F91" s="115">
        <f t="shared" si="4"/>
        <v>13560.3330714064</v>
      </c>
      <c r="G91" s="116">
        <f>IF(SUMIFS('1.gk_工作量'!$M$4:$M$63,'1.gk_工作量'!$B$4:$B$63,B91)&gt;0,SUMIFS('1.gk_工作量'!$M$4:$M$63,'1.gk_工作量'!$B$4:$B$63,B91),"")</f>
        <v>15270.9384895149</v>
      </c>
      <c r="H91" s="116">
        <f>IF(SUMIFS('2.gk_过程评价'!$C:$C,'2.gk_过程评价'!$A:$A,B91)&gt;0,SUMIFS('2.gk_过程评价'!$C:$C,'2.gk_过程评价'!$A:$A,B91),"")</f>
        <v>12579.227871068</v>
      </c>
      <c r="I91" s="56">
        <f>IF(SUMIF('3.gk_上线质量'!B:B,B91,'3.gk_上线质量'!D:D)&lt;&gt;0,SUMIF('3.gk_上线质量'!B:B,B91,'3.gk_上线质量'!D:D),"")</f>
        <v>39716.4180432927</v>
      </c>
      <c r="J91" s="116">
        <f>IF(SUMIFS('4.gk_艺体质量'!$E$4:$E$53,'4.gk_艺体质量'!$A$4:$A$53,B91)&gt;0,SUMIFS('4.gk_艺体质量'!$E$4:$E$53,'4.gk_艺体质量'!$A$4:$A$53,B91),"")</f>
        <v>598.273634642202</v>
      </c>
      <c r="K91" s="116">
        <f>IF(SUMIF('5.gk_超额目标'!B:B,B91,'5.gk_超额目标'!D:D)&gt;0,SUMIF('5.gk_超额目标'!B:B,B91,'5.gk_超额目标'!D:D),"")</f>
        <v>1853.87539915561</v>
      </c>
      <c r="L91" s="116">
        <f>IF(SUMIF('6.gk_年级管理'!A:A,B91,'6.gk_年级管理'!D:D)&gt;0,SUMIF('6.gk_年级管理'!A:A,B91,'6.gk_年级管理'!D:D),"")</f>
        <v>2309.90769230769</v>
      </c>
      <c r="M91" s="58">
        <f t="shared" si="5"/>
        <v>72328.6411299811</v>
      </c>
      <c r="N91" s="23">
        <f t="shared" si="6"/>
        <v>85888.9742013876</v>
      </c>
      <c r="O91" s="23">
        <f t="shared" si="7"/>
        <v>85888.9742013876</v>
      </c>
      <c r="P91" s="122"/>
    </row>
    <row r="92" ht="15.95" customHeight="1" spans="1:16">
      <c r="A92" s="113">
        <v>85</v>
      </c>
      <c r="B92" s="113" t="s">
        <v>112</v>
      </c>
      <c r="C92" s="115">
        <f>IF(SUMIF(高一质量奖!A:A,B92,高一质量奖!B:B)&gt;0,SUMIF(高一质量奖!A:A,B92,高一质量奖!B:B),"")</f>
        <v>1569.92523159895</v>
      </c>
      <c r="D92" s="115" t="str">
        <f>IF(SUMIF(高二质量奖!A:A,B92,高二质量奖!B:B)&gt;0,SUMIF(高二质量奖!A:A,B92,高二质量奖!B:B),"")</f>
        <v/>
      </c>
      <c r="E92" s="115" t="str">
        <f>IF(SUMIF(高三质量奖!A:A,B92,高三质量奖!D:D)&gt;0,SUMIF(高三质量奖!A:A,B92,高三质量奖!D:D),"")</f>
        <v/>
      </c>
      <c r="F92" s="115">
        <f t="shared" si="4"/>
        <v>1569.92523159895</v>
      </c>
      <c r="G92" s="116" t="str">
        <f>IF(SUMIFS('1.gk_工作量'!$M$4:$M$63,'1.gk_工作量'!$B$4:$B$63,B92)&gt;0,SUMIFS('1.gk_工作量'!$M$4:$M$63,'1.gk_工作量'!$B$4:$B$63,B92),"")</f>
        <v/>
      </c>
      <c r="H92" s="116" t="str">
        <f>IF(SUMIFS('2.gk_过程评价'!$C:$C,'2.gk_过程评价'!$A:$A,B92)&gt;0,SUMIFS('2.gk_过程评价'!$C:$C,'2.gk_过程评价'!$A:$A,B92),"")</f>
        <v/>
      </c>
      <c r="I92" s="56" t="str">
        <f>IF(SUMIF('3.gk_上线质量'!B:B,B92,'3.gk_上线质量'!D:D)&lt;&gt;0,SUMIF('3.gk_上线质量'!B:B,B92,'3.gk_上线质量'!D:D),"")</f>
        <v/>
      </c>
      <c r="J92" s="116" t="str">
        <f>IF(SUMIFS('4.gk_艺体质量'!$E$4:$E$53,'4.gk_艺体质量'!$A$4:$A$53,B92)&gt;0,SUMIFS('4.gk_艺体质量'!$E$4:$E$53,'4.gk_艺体质量'!$A$4:$A$53,B92),"")</f>
        <v/>
      </c>
      <c r="K92" s="116" t="str">
        <f>IF(SUMIF('5.gk_超额目标'!B:B,B92,'5.gk_超额目标'!D:D)&gt;0,SUMIF('5.gk_超额目标'!B:B,B92,'5.gk_超额目标'!D:D),"")</f>
        <v/>
      </c>
      <c r="L92" s="116" t="str">
        <f>IF(SUMIF('6.gk_年级管理'!A:A,B92,'6.gk_年级管理'!D:D)&gt;0,SUMIF('6.gk_年级管理'!A:A,B92,'6.gk_年级管理'!D:D),"")</f>
        <v/>
      </c>
      <c r="M92" s="58">
        <f t="shared" si="5"/>
        <v>0</v>
      </c>
      <c r="N92" s="23">
        <f t="shared" si="6"/>
        <v>1569.92523159895</v>
      </c>
      <c r="O92" s="23">
        <f t="shared" si="7"/>
        <v>1569.92523159895</v>
      </c>
      <c r="P92" s="122"/>
    </row>
    <row r="93" ht="15.95" customHeight="1" spans="1:16">
      <c r="A93" s="113">
        <v>86</v>
      </c>
      <c r="B93" s="113" t="s">
        <v>113</v>
      </c>
      <c r="C93" s="115" t="str">
        <f>IF(SUMIF(高一质量奖!A:A,B93,高一质量奖!B:B)&gt;0,SUMIF(高一质量奖!A:A,B93,高一质量奖!B:B),"")</f>
        <v/>
      </c>
      <c r="D93" s="115" t="str">
        <f>IF(SUMIF(高二质量奖!A:A,B93,高二质量奖!B:B)&gt;0,SUMIF(高二质量奖!A:A,B93,高二质量奖!B:B),"")</f>
        <v/>
      </c>
      <c r="E93" s="115" t="str">
        <f>IF(SUMIF(高三质量奖!A:A,B93,高三质量奖!D:D)&gt;0,SUMIF(高三质量奖!A:A,B93,高三质量奖!D:D),"")</f>
        <v/>
      </c>
      <c r="F93" s="115">
        <f t="shared" si="4"/>
        <v>0</v>
      </c>
      <c r="G93" s="116">
        <f>IF(SUMIFS('1.gk_工作量'!$M$4:$M$63,'1.gk_工作量'!$B$4:$B$63,B93)&gt;0,SUMIFS('1.gk_工作量'!$M$4:$M$63,'1.gk_工作量'!$B$4:$B$63,B93),"")</f>
        <v>441.868855625302</v>
      </c>
      <c r="H93" s="116" t="str">
        <f>IF(SUMIFS('2.gk_过程评价'!$C:$C,'2.gk_过程评价'!$A:$A,B93)&gt;0,SUMIFS('2.gk_过程评价'!$C:$C,'2.gk_过程评价'!$A:$A,B93),"")</f>
        <v/>
      </c>
      <c r="I93" s="56" t="str">
        <f>IF(SUMIF('3.gk_上线质量'!B:B,B93,'3.gk_上线质量'!D:D)&lt;&gt;0,SUMIF('3.gk_上线质量'!B:B,B93,'3.gk_上线质量'!D:D),"")</f>
        <v/>
      </c>
      <c r="J93" s="116" t="str">
        <f>IF(SUMIFS('4.gk_艺体质量'!$E$4:$E$53,'4.gk_艺体质量'!$A$4:$A$53,B93)&gt;0,SUMIFS('4.gk_艺体质量'!$E$4:$E$53,'4.gk_艺体质量'!$A$4:$A$53,B93),"")</f>
        <v/>
      </c>
      <c r="K93" s="116" t="str">
        <f>IF(SUMIF('5.gk_超额目标'!B:B,B93,'5.gk_超额目标'!D:D)&gt;0,SUMIF('5.gk_超额目标'!B:B,B93,'5.gk_超额目标'!D:D),"")</f>
        <v/>
      </c>
      <c r="L93" s="116" t="str">
        <f>IF(SUMIF('6.gk_年级管理'!A:A,B93,'6.gk_年级管理'!D:D)&gt;0,SUMIF('6.gk_年级管理'!A:A,B93,'6.gk_年级管理'!D:D),"")</f>
        <v/>
      </c>
      <c r="M93" s="58">
        <f t="shared" si="5"/>
        <v>441.868855625302</v>
      </c>
      <c r="N93" s="23">
        <f t="shared" si="6"/>
        <v>441.868855625302</v>
      </c>
      <c r="O93" s="23">
        <v>2000</v>
      </c>
      <c r="P93" s="122" t="s">
        <v>114</v>
      </c>
    </row>
    <row r="94" ht="15.95" customHeight="1" spans="1:16">
      <c r="A94" s="113">
        <v>87</v>
      </c>
      <c r="B94" s="113" t="s">
        <v>115</v>
      </c>
      <c r="C94" s="115">
        <f>IF(SUMIF(高一质量奖!A:A,B94,高一质量奖!B:B)&gt;0,SUMIF(高一质量奖!A:A,B94,高一质量奖!B:B),"")</f>
        <v>1561.17789529275</v>
      </c>
      <c r="D94" s="115" t="str">
        <f>IF(SUMIF(高二质量奖!A:A,B94,高二质量奖!B:B)&gt;0,SUMIF(高二质量奖!A:A,B94,高二质量奖!B:B),"")</f>
        <v/>
      </c>
      <c r="E94" s="115" t="str">
        <f>IF(SUMIF(高三质量奖!A:A,B94,高三质量奖!D:D)&gt;0,SUMIF(高三质量奖!A:A,B94,高三质量奖!D:D),"")</f>
        <v/>
      </c>
      <c r="F94" s="115">
        <f t="shared" si="4"/>
        <v>1561.17789529275</v>
      </c>
      <c r="G94" s="116" t="str">
        <f>IF(SUMIFS('1.gk_工作量'!$M$4:$M$63,'1.gk_工作量'!$B$4:$B$63,B94)&gt;0,SUMIFS('1.gk_工作量'!$M$4:$M$63,'1.gk_工作量'!$B$4:$B$63,B94),"")</f>
        <v/>
      </c>
      <c r="H94" s="116" t="str">
        <f>IF(SUMIFS('2.gk_过程评价'!$C:$C,'2.gk_过程评价'!$A:$A,B94)&gt;0,SUMIFS('2.gk_过程评价'!$C:$C,'2.gk_过程评价'!$A:$A,B94),"")</f>
        <v/>
      </c>
      <c r="I94" s="56" t="str">
        <f>IF(SUMIF('3.gk_上线质量'!B:B,B94,'3.gk_上线质量'!D:D)&lt;&gt;0,SUMIF('3.gk_上线质量'!B:B,B94,'3.gk_上线质量'!D:D),"")</f>
        <v/>
      </c>
      <c r="J94" s="116" t="str">
        <f>IF(SUMIFS('4.gk_艺体质量'!$E$4:$E$53,'4.gk_艺体质量'!$A$4:$A$53,B94)&gt;0,SUMIFS('4.gk_艺体质量'!$E$4:$E$53,'4.gk_艺体质量'!$A$4:$A$53,B94),"")</f>
        <v/>
      </c>
      <c r="K94" s="116" t="str">
        <f>IF(SUMIF('5.gk_超额目标'!B:B,B94,'5.gk_超额目标'!D:D)&gt;0,SUMIF('5.gk_超额目标'!B:B,B94,'5.gk_超额目标'!D:D),"")</f>
        <v/>
      </c>
      <c r="L94" s="116" t="str">
        <f>IF(SUMIF('6.gk_年级管理'!A:A,B94,'6.gk_年级管理'!D:D)&gt;0,SUMIF('6.gk_年级管理'!A:A,B94,'6.gk_年级管理'!D:D),"")</f>
        <v/>
      </c>
      <c r="M94" s="58">
        <f t="shared" si="5"/>
        <v>0</v>
      </c>
      <c r="N94" s="23">
        <f t="shared" si="6"/>
        <v>1561.17789529275</v>
      </c>
      <c r="O94" s="23">
        <f t="shared" si="7"/>
        <v>1561.17789529275</v>
      </c>
      <c r="P94" s="122"/>
    </row>
    <row r="95" ht="15.95" customHeight="1" spans="1:16">
      <c r="A95" s="113">
        <v>88</v>
      </c>
      <c r="B95" s="113" t="s">
        <v>116</v>
      </c>
      <c r="C95" s="115" t="str">
        <f>IF(SUMIF(高一质量奖!A:A,B95,高一质量奖!B:B)&gt;0,SUMIF(高一质量奖!A:A,B95,高一质量奖!B:B),"")</f>
        <v/>
      </c>
      <c r="D95" s="115">
        <f>IF(SUMIF(高二质量奖!A:A,B95,高二质量奖!B:B)&gt;0,SUMIF(高二质量奖!A:A,B95,高二质量奖!B:B),"")</f>
        <v>2661.50140221315</v>
      </c>
      <c r="E95" s="115" t="str">
        <f>IF(SUMIF(高三质量奖!A:A,B95,高三质量奖!D:D)&gt;0,SUMIF(高三质量奖!A:A,B95,高三质量奖!D:D),"")</f>
        <v/>
      </c>
      <c r="F95" s="115">
        <f t="shared" si="4"/>
        <v>2661.50140221315</v>
      </c>
      <c r="G95" s="116" t="str">
        <f>IF(SUMIFS('1.gk_工作量'!$M$4:$M$63,'1.gk_工作量'!$B$4:$B$63,B95)&gt;0,SUMIFS('1.gk_工作量'!$M$4:$M$63,'1.gk_工作量'!$B$4:$B$63,B95),"")</f>
        <v/>
      </c>
      <c r="H95" s="116" t="str">
        <f>IF(SUMIFS('2.gk_过程评价'!$C:$C,'2.gk_过程评价'!$A:$A,B95)&gt;0,SUMIFS('2.gk_过程评价'!$C:$C,'2.gk_过程评价'!$A:$A,B95),"")</f>
        <v/>
      </c>
      <c r="I95" s="56" t="str">
        <f>IF(SUMIF('3.gk_上线质量'!B:B,B95,'3.gk_上线质量'!D:D)&lt;&gt;0,SUMIF('3.gk_上线质量'!B:B,B95,'3.gk_上线质量'!D:D),"")</f>
        <v/>
      </c>
      <c r="J95" s="116" t="str">
        <f>IF(SUMIFS('4.gk_艺体质量'!$E$4:$E$53,'4.gk_艺体质量'!$A$4:$A$53,B95)&gt;0,SUMIFS('4.gk_艺体质量'!$E$4:$E$53,'4.gk_艺体质量'!$A$4:$A$53,B95),"")</f>
        <v/>
      </c>
      <c r="K95" s="116" t="str">
        <f>IF(SUMIF('5.gk_超额目标'!B:B,B95,'5.gk_超额目标'!D:D)&gt;0,SUMIF('5.gk_超额目标'!B:B,B95,'5.gk_超额目标'!D:D),"")</f>
        <v/>
      </c>
      <c r="L95" s="116" t="str">
        <f>IF(SUMIF('6.gk_年级管理'!A:A,B95,'6.gk_年级管理'!D:D)&gt;0,SUMIF('6.gk_年级管理'!A:A,B95,'6.gk_年级管理'!D:D),"")</f>
        <v/>
      </c>
      <c r="M95" s="58">
        <f t="shared" si="5"/>
        <v>0</v>
      </c>
      <c r="N95" s="23">
        <f t="shared" si="6"/>
        <v>2661.50140221315</v>
      </c>
      <c r="O95" s="23">
        <f t="shared" si="7"/>
        <v>2661.50140221315</v>
      </c>
      <c r="P95" s="122"/>
    </row>
    <row r="96" ht="15.95" customHeight="1" spans="1:16">
      <c r="A96" s="113">
        <v>89</v>
      </c>
      <c r="B96" s="113" t="s">
        <v>117</v>
      </c>
      <c r="C96" s="115" t="str">
        <f>IF(SUMIF(高一质量奖!A:A,B96,高一质量奖!B:B)&gt;0,SUMIF(高一质量奖!A:A,B96,高一质量奖!B:B),"")</f>
        <v/>
      </c>
      <c r="D96" s="115" t="str">
        <f>IF(SUMIF(高二质量奖!A:A,B96,高二质量奖!B:B)&gt;0,SUMIF(高二质量奖!A:A,B96,高二质量奖!B:B),"")</f>
        <v/>
      </c>
      <c r="E96" s="115" t="str">
        <f>IF(SUMIF(高三质量奖!A:A,B96,高三质量奖!D:D)&gt;0,SUMIF(高三质量奖!A:A,B96,高三质量奖!D:D),"")</f>
        <v/>
      </c>
      <c r="F96" s="115">
        <f t="shared" si="4"/>
        <v>0</v>
      </c>
      <c r="G96" s="116">
        <f>IF(SUMIFS('1.gk_工作量'!$M$4:$M$63,'1.gk_工作量'!$B$4:$B$63,B96)&gt;0,SUMIFS('1.gk_工作量'!$M$4:$M$63,'1.gk_工作量'!$B$4:$B$63,B96),"")</f>
        <v>552.336069531627</v>
      </c>
      <c r="H96" s="116">
        <f>IF(SUMIFS('2.gk_过程评价'!$C:$C,'2.gk_过程评价'!$A:$A,B96)&gt;0,SUMIFS('2.gk_过程评价'!$C:$C,'2.gk_过程评价'!$A:$A,B96),"")</f>
        <v>2090.88886844484</v>
      </c>
      <c r="I96" s="56" t="str">
        <f>IF(SUMIF('3.gk_上线质量'!B:B,B96,'3.gk_上线质量'!D:D)&lt;&gt;0,SUMIF('3.gk_上线质量'!B:B,B96,'3.gk_上线质量'!D:D),"")</f>
        <v/>
      </c>
      <c r="J96" s="116" t="str">
        <f>IF(SUMIFS('4.gk_艺体质量'!$E$4:$E$53,'4.gk_艺体质量'!$A$4:$A$53,B96)&gt;0,SUMIFS('4.gk_艺体质量'!$E$4:$E$53,'4.gk_艺体质量'!$A$4:$A$53,B96),"")</f>
        <v/>
      </c>
      <c r="K96" s="116" t="str">
        <f>IF(SUMIF('5.gk_超额目标'!B:B,B96,'5.gk_超额目标'!D:D)&gt;0,SUMIF('5.gk_超额目标'!B:B,B96,'5.gk_超额目标'!D:D),"")</f>
        <v/>
      </c>
      <c r="L96" s="116" t="str">
        <f>IF(SUMIF('6.gk_年级管理'!A:A,B96,'6.gk_年级管理'!D:D)&gt;0,SUMIF('6.gk_年级管理'!A:A,B96,'6.gk_年级管理'!D:D),"")</f>
        <v/>
      </c>
      <c r="M96" s="58">
        <f t="shared" si="5"/>
        <v>2643.22493797647</v>
      </c>
      <c r="N96" s="23">
        <f t="shared" si="6"/>
        <v>2643.22493797647</v>
      </c>
      <c r="O96" s="23">
        <f t="shared" si="7"/>
        <v>2643.22493797647</v>
      </c>
      <c r="P96" s="122" t="s">
        <v>66</v>
      </c>
    </row>
    <row r="97" ht="15.95" customHeight="1" spans="1:16">
      <c r="A97" s="113">
        <v>90</v>
      </c>
      <c r="B97" s="113" t="s">
        <v>118</v>
      </c>
      <c r="C97" s="115">
        <f>IF(SUMIF(高一质量奖!A:A,B97,高一质量奖!B:B)&gt;0,SUMIF(高一质量奖!A:A,B97,高一质量奖!B:B),"")</f>
        <v>4632.82165342436</v>
      </c>
      <c r="D97" s="115" t="str">
        <f>IF(SUMIF(高二质量奖!A:A,B97,高二质量奖!B:B)&gt;0,SUMIF(高二质量奖!A:A,B97,高二质量奖!B:B),"")</f>
        <v/>
      </c>
      <c r="E97" s="115" t="str">
        <f>IF(SUMIF(高三质量奖!A:A,B97,高三质量奖!D:D)&gt;0,SUMIF(高三质量奖!A:A,B97,高三质量奖!D:D),"")</f>
        <v/>
      </c>
      <c r="F97" s="115">
        <f t="shared" si="4"/>
        <v>4632.82165342436</v>
      </c>
      <c r="G97" s="116" t="str">
        <f>IF(SUMIFS('1.gk_工作量'!$M$4:$M$63,'1.gk_工作量'!$B$4:$B$63,B97)&gt;0,SUMIFS('1.gk_工作量'!$M$4:$M$63,'1.gk_工作量'!$B$4:$B$63,B97),"")</f>
        <v/>
      </c>
      <c r="H97" s="116" t="str">
        <f>IF(SUMIFS('2.gk_过程评价'!$C:$C,'2.gk_过程评价'!$A:$A,B97)&gt;0,SUMIFS('2.gk_过程评价'!$C:$C,'2.gk_过程评价'!$A:$A,B97),"")</f>
        <v/>
      </c>
      <c r="I97" s="56" t="str">
        <f>IF(SUMIF('3.gk_上线质量'!B:B,B97,'3.gk_上线质量'!D:D)&lt;&gt;0,SUMIF('3.gk_上线质量'!B:B,B97,'3.gk_上线质量'!D:D),"")</f>
        <v/>
      </c>
      <c r="J97" s="116" t="str">
        <f>IF(SUMIFS('4.gk_艺体质量'!$E$4:$E$53,'4.gk_艺体质量'!$A$4:$A$53,B97)&gt;0,SUMIFS('4.gk_艺体质量'!$E$4:$E$53,'4.gk_艺体质量'!$A$4:$A$53,B97),"")</f>
        <v/>
      </c>
      <c r="K97" s="116" t="str">
        <f>IF(SUMIF('5.gk_超额目标'!B:B,B97,'5.gk_超额目标'!D:D)&gt;0,SUMIF('5.gk_超额目标'!B:B,B97,'5.gk_超额目标'!D:D),"")</f>
        <v/>
      </c>
      <c r="L97" s="116" t="str">
        <f>IF(SUMIF('6.gk_年级管理'!A:A,B97,'6.gk_年级管理'!D:D)&gt;0,SUMIF('6.gk_年级管理'!A:A,B97,'6.gk_年级管理'!D:D),"")</f>
        <v/>
      </c>
      <c r="M97" s="58">
        <f t="shared" si="5"/>
        <v>0</v>
      </c>
      <c r="N97" s="23">
        <f t="shared" si="6"/>
        <v>4632.82165342436</v>
      </c>
      <c r="O97" s="23">
        <f t="shared" si="7"/>
        <v>4632.82165342436</v>
      </c>
      <c r="P97" s="122"/>
    </row>
    <row r="98" ht="15.95" customHeight="1" spans="1:16">
      <c r="A98" s="113">
        <v>91</v>
      </c>
      <c r="B98" s="113" t="s">
        <v>119</v>
      </c>
      <c r="C98" s="115">
        <f>IF(SUMIF(高一质量奖!A:A,B98,高一质量奖!B:B)&gt;0,SUMIF(高一质量奖!A:A,B98,高一质量奖!B:B),"")</f>
        <v>3410.31557313709</v>
      </c>
      <c r="D98" s="115" t="str">
        <f>IF(SUMIF(高二质量奖!A:A,B98,高二质量奖!B:B)&gt;0,SUMIF(高二质量奖!A:A,B98,高二质量奖!B:B),"")</f>
        <v/>
      </c>
      <c r="E98" s="115" t="str">
        <f>IF(SUMIF(高三质量奖!A:A,B98,高三质量奖!D:D)&gt;0,SUMIF(高三质量奖!A:A,B98,高三质量奖!D:D),"")</f>
        <v/>
      </c>
      <c r="F98" s="115">
        <f t="shared" si="4"/>
        <v>3410.31557313709</v>
      </c>
      <c r="G98" s="116" t="str">
        <f>IF(SUMIFS('1.gk_工作量'!$M$4:$M$63,'1.gk_工作量'!$B$4:$B$63,B98)&gt;0,SUMIFS('1.gk_工作量'!$M$4:$M$63,'1.gk_工作量'!$B$4:$B$63,B98),"")</f>
        <v/>
      </c>
      <c r="H98" s="116" t="str">
        <f>IF(SUMIFS('2.gk_过程评价'!$C:$C,'2.gk_过程评价'!$A:$A,B98)&gt;0,SUMIFS('2.gk_过程评价'!$C:$C,'2.gk_过程评价'!$A:$A,B98),"")</f>
        <v/>
      </c>
      <c r="I98" s="56" t="str">
        <f>IF(SUMIF('3.gk_上线质量'!B:B,B98,'3.gk_上线质量'!D:D)&lt;&gt;0,SUMIF('3.gk_上线质量'!B:B,B98,'3.gk_上线质量'!D:D),"")</f>
        <v/>
      </c>
      <c r="J98" s="116" t="str">
        <f>IF(SUMIFS('4.gk_艺体质量'!$E$4:$E$53,'4.gk_艺体质量'!$A$4:$A$53,B98)&gt;0,SUMIFS('4.gk_艺体质量'!$E$4:$E$53,'4.gk_艺体质量'!$A$4:$A$53,B98),"")</f>
        <v/>
      </c>
      <c r="K98" s="116" t="str">
        <f>IF(SUMIF('5.gk_超额目标'!B:B,B98,'5.gk_超额目标'!D:D)&gt;0,SUMIF('5.gk_超额目标'!B:B,B98,'5.gk_超额目标'!D:D),"")</f>
        <v/>
      </c>
      <c r="L98" s="116" t="str">
        <f>IF(SUMIF('6.gk_年级管理'!A:A,B98,'6.gk_年级管理'!D:D)&gt;0,SUMIF('6.gk_年级管理'!A:A,B98,'6.gk_年级管理'!D:D),"")</f>
        <v/>
      </c>
      <c r="M98" s="58">
        <f t="shared" si="5"/>
        <v>0</v>
      </c>
      <c r="N98" s="23">
        <f t="shared" si="6"/>
        <v>3410.31557313709</v>
      </c>
      <c r="O98" s="23">
        <f t="shared" si="7"/>
        <v>3410.31557313709</v>
      </c>
      <c r="P98" s="122"/>
    </row>
    <row r="99" ht="15.95" customHeight="1" spans="1:16">
      <c r="A99" s="113">
        <v>92</v>
      </c>
      <c r="B99" s="113" t="s">
        <v>120</v>
      </c>
      <c r="C99" s="115" t="str">
        <f>IF(SUMIF(高一质量奖!A:A,B99,高一质量奖!B:B)&gt;0,SUMIF(高一质量奖!A:A,B99,高一质量奖!B:B),"")</f>
        <v/>
      </c>
      <c r="D99" s="115" t="str">
        <f>IF(SUMIF(高二质量奖!A:A,B99,高二质量奖!B:B)&gt;0,SUMIF(高二质量奖!A:A,B99,高二质量奖!B:B),"")</f>
        <v/>
      </c>
      <c r="E99" s="115">
        <f>IF(SUMIF(高三质量奖!A:A,B99,高三质量奖!D:D)&gt;0,SUMIF(高三质量奖!A:A,B99,高三质量奖!D:D),"")</f>
        <v>19085.1329953152</v>
      </c>
      <c r="F99" s="115">
        <f t="shared" si="4"/>
        <v>19085.1329953152</v>
      </c>
      <c r="G99" s="116">
        <f>IF(SUMIFS('1.gk_工作量'!$M$4:$M$63,'1.gk_工作量'!$B$4:$B$63,B99)&gt;0,SUMIFS('1.gk_工作量'!$M$4:$M$63,'1.gk_工作量'!$B$4:$B$63,B99),"")</f>
        <v>17697.5339396909</v>
      </c>
      <c r="H99" s="116">
        <f>IF(SUMIFS('2.gk_过程评价'!$C:$C,'2.gk_过程评价'!$A:$A,B99)&gt;0,SUMIFS('2.gk_过程评价'!$C:$C,'2.gk_过程评价'!$A:$A,B99),"")</f>
        <v>12935.9680598116</v>
      </c>
      <c r="I99" s="56">
        <f>IF(SUMIF('3.gk_上线质量'!B:B,B99,'3.gk_上线质量'!D:D)&lt;&gt;0,SUMIF('3.gk_上线质量'!B:B,B99,'3.gk_上线质量'!D:D),"")</f>
        <v>26629.2350568603</v>
      </c>
      <c r="J99" s="116">
        <f>IF(SUMIFS('4.gk_艺体质量'!$E$4:$E$53,'4.gk_艺体质量'!$A$4:$A$53,B99)&gt;0,SUMIFS('4.gk_艺体质量'!$E$4:$E$53,'4.gk_艺体质量'!$A$4:$A$53,B99),"")</f>
        <v>10768.9254235596</v>
      </c>
      <c r="K99" s="116">
        <f>IF(SUMIF('5.gk_超额目标'!B:B,B99,'5.gk_超额目标'!D:D)&gt;0,SUMIF('5.gk_超额目标'!B:B,B99,'5.gk_超额目标'!D:D),"")</f>
        <v>1242.99436360129</v>
      </c>
      <c r="L99" s="116">
        <f>IF(SUMIF('6.gk_年级管理'!A:A,B99,'6.gk_年级管理'!D:D)&gt;0,SUMIF('6.gk_年级管理'!A:A,B99,'6.gk_年级管理'!D:D),"")</f>
        <v>1004.30769230769</v>
      </c>
      <c r="M99" s="58">
        <f t="shared" si="5"/>
        <v>70278.9645358314</v>
      </c>
      <c r="N99" s="23">
        <f t="shared" si="6"/>
        <v>89364.0975311466</v>
      </c>
      <c r="O99" s="23">
        <f t="shared" si="7"/>
        <v>89364.0975311466</v>
      </c>
      <c r="P99" s="122"/>
    </row>
    <row r="100" ht="15.95" customHeight="1" spans="1:16">
      <c r="A100" s="113">
        <v>93</v>
      </c>
      <c r="B100" s="113" t="s">
        <v>121</v>
      </c>
      <c r="C100" s="115" t="str">
        <f>IF(SUMIF(高一质量奖!A:A,B100,高一质量奖!B:B)&gt;0,SUMIF(高一质量奖!A:A,B100,高一质量奖!B:B),"")</f>
        <v/>
      </c>
      <c r="D100" s="115">
        <f>IF(SUMIF(高二质量奖!A:A,B100,高二质量奖!B:B)&gt;0,SUMIF(高二质量奖!A:A,B100,高二质量奖!B:B),"")</f>
        <v>18092.0327654325</v>
      </c>
      <c r="E100" s="115" t="str">
        <f>IF(SUMIF(高三质量奖!A:A,B100,高三质量奖!D:D)&gt;0,SUMIF(高三质量奖!A:A,B100,高三质量奖!D:D),"")</f>
        <v/>
      </c>
      <c r="F100" s="115">
        <f t="shared" si="4"/>
        <v>18092.0327654325</v>
      </c>
      <c r="G100" s="116" t="str">
        <f>IF(SUMIFS('1.gk_工作量'!$M$4:$M$63,'1.gk_工作量'!$B$4:$B$63,B100)&gt;0,SUMIFS('1.gk_工作量'!$M$4:$M$63,'1.gk_工作量'!$B$4:$B$63,B100),"")</f>
        <v/>
      </c>
      <c r="H100" s="116" t="str">
        <f>IF(SUMIFS('2.gk_过程评价'!$C:$C,'2.gk_过程评价'!$A:$A,B100)&gt;0,SUMIFS('2.gk_过程评价'!$C:$C,'2.gk_过程评价'!$A:$A,B100),"")</f>
        <v/>
      </c>
      <c r="I100" s="56" t="str">
        <f>IF(SUMIF('3.gk_上线质量'!B:B,B100,'3.gk_上线质量'!D:D)&lt;&gt;0,SUMIF('3.gk_上线质量'!B:B,B100,'3.gk_上线质量'!D:D),"")</f>
        <v/>
      </c>
      <c r="J100" s="116" t="str">
        <f>IF(SUMIFS('4.gk_艺体质量'!$E$4:$E$53,'4.gk_艺体质量'!$A$4:$A$53,B100)&gt;0,SUMIFS('4.gk_艺体质量'!$E$4:$E$53,'4.gk_艺体质量'!$A$4:$A$53,B100),"")</f>
        <v/>
      </c>
      <c r="K100" s="116" t="str">
        <f>IF(SUMIF('5.gk_超额目标'!B:B,B100,'5.gk_超额目标'!D:D)&gt;0,SUMIF('5.gk_超额目标'!B:B,B100,'5.gk_超额目标'!D:D),"")</f>
        <v/>
      </c>
      <c r="L100" s="116" t="str">
        <f>IF(SUMIF('6.gk_年级管理'!A:A,B100,'6.gk_年级管理'!D:D)&gt;0,SUMIF('6.gk_年级管理'!A:A,B100,'6.gk_年级管理'!D:D),"")</f>
        <v/>
      </c>
      <c r="M100" s="58">
        <f t="shared" si="5"/>
        <v>0</v>
      </c>
      <c r="N100" s="23">
        <f t="shared" si="6"/>
        <v>18092.0327654325</v>
      </c>
      <c r="O100" s="23">
        <f t="shared" si="7"/>
        <v>18092.0327654325</v>
      </c>
      <c r="P100" s="122"/>
    </row>
    <row r="101" ht="15.95" customHeight="1" spans="1:16">
      <c r="A101" s="113">
        <v>94</v>
      </c>
      <c r="B101" s="113" t="s">
        <v>122</v>
      </c>
      <c r="C101" s="115" t="str">
        <f>IF(SUMIF(高一质量奖!A:A,B101,高一质量奖!B:B)&gt;0,SUMIF(高一质量奖!A:A,B101,高一质量奖!B:B),"")</f>
        <v/>
      </c>
      <c r="D101" s="115" t="str">
        <f>IF(SUMIF(高二质量奖!A:A,B101,高二质量奖!B:B)&gt;0,SUMIF(高二质量奖!A:A,B101,高二质量奖!B:B),"")</f>
        <v/>
      </c>
      <c r="E101" s="115">
        <f>IF(SUMIF(高三质量奖!A:A,B101,高三质量奖!D:D)&gt;0,SUMIF(高三质量奖!A:A,B101,高三质量奖!D:D),"")</f>
        <v>2573.92661327269</v>
      </c>
      <c r="F101" s="115">
        <f t="shared" si="4"/>
        <v>2573.92661327269</v>
      </c>
      <c r="G101" s="116">
        <f>IF(SUMIFS('1.gk_工作量'!$M$4:$M$63,'1.gk_工作量'!$B$4:$B$63,B101)&gt;0,SUMIFS('1.gk_工作量'!$M$4:$M$63,'1.gk_工作量'!$B$4:$B$63,B101),"")</f>
        <v>14033.3371409437</v>
      </c>
      <c r="H101" s="116">
        <f>IF(SUMIFS('2.gk_过程评价'!$C:$C,'2.gk_过程评价'!$A:$A,B101)&gt;0,SUMIFS('2.gk_过程评价'!$C:$C,'2.gk_过程评价'!$A:$A,B101),"")</f>
        <v>13053.0888364083</v>
      </c>
      <c r="I101" s="56">
        <f>IF(SUMIF('3.gk_上线质量'!B:B,B101,'3.gk_上线质量'!D:D)&lt;&gt;0,SUMIF('3.gk_上线质量'!B:B,B101,'3.gk_上线质量'!D:D),"")</f>
        <v>30147.7120670436</v>
      </c>
      <c r="J101" s="116">
        <f>IF(SUMIFS('4.gk_艺体质量'!$E$4:$E$53,'4.gk_艺体质量'!$A$4:$A$53,B101)&gt;0,SUMIFS('4.gk_艺体质量'!$E$4:$E$53,'4.gk_艺体质量'!$A$4:$A$53,B101),"")</f>
        <v>2318.31033423853</v>
      </c>
      <c r="K101" s="116">
        <f>IF(SUMIF('5.gk_超额目标'!B:B,B101,'5.gk_超额目标'!D:D)&gt;0,SUMIF('5.gk_超额目标'!B:B,B101,'5.gk_超额目标'!D:D),"")</f>
        <v>1407.22916354129</v>
      </c>
      <c r="L101" s="116" t="str">
        <f>IF(SUMIF('6.gk_年级管理'!A:A,B101,'6.gk_年级管理'!D:D)&gt;0,SUMIF('6.gk_年级管理'!A:A,B101,'6.gk_年级管理'!D:D),"")</f>
        <v/>
      </c>
      <c r="M101" s="58">
        <f t="shared" si="5"/>
        <v>60959.6775421754</v>
      </c>
      <c r="N101" s="23">
        <f t="shared" si="6"/>
        <v>63533.6041554481</v>
      </c>
      <c r="O101" s="23">
        <f t="shared" si="7"/>
        <v>63533.6041554481</v>
      </c>
      <c r="P101" s="122"/>
    </row>
    <row r="102" ht="15.95" customHeight="1" spans="1:16">
      <c r="A102" s="113">
        <v>95</v>
      </c>
      <c r="B102" s="113" t="s">
        <v>123</v>
      </c>
      <c r="C102" s="115" t="str">
        <f>IF(SUMIF(高一质量奖!A:A,B102,高一质量奖!B:B)&gt;0,SUMIF(高一质量奖!A:A,B102,高一质量奖!B:B),"")</f>
        <v/>
      </c>
      <c r="D102" s="115">
        <f>IF(SUMIF(高二质量奖!A:A,B102,高二质量奖!B:B)&gt;0,SUMIF(高二质量奖!A:A,B102,高二质量奖!B:B),"")</f>
        <v>8042.94232813491</v>
      </c>
      <c r="E102" s="115" t="str">
        <f>IF(SUMIF(高三质量奖!A:A,B102,高三质量奖!D:D)&gt;0,SUMIF(高三质量奖!A:A,B102,高三质量奖!D:D),"")</f>
        <v/>
      </c>
      <c r="F102" s="115">
        <f t="shared" si="4"/>
        <v>8042.94232813491</v>
      </c>
      <c r="G102" s="116" t="str">
        <f>IF(SUMIFS('1.gk_工作量'!$M$4:$M$63,'1.gk_工作量'!$B$4:$B$63,B102)&gt;0,SUMIFS('1.gk_工作量'!$M$4:$M$63,'1.gk_工作量'!$B$4:$B$63,B102),"")</f>
        <v/>
      </c>
      <c r="H102" s="116" t="str">
        <f>IF(SUMIFS('2.gk_过程评价'!$C:$C,'2.gk_过程评价'!$A:$A,B102)&gt;0,SUMIFS('2.gk_过程评价'!$C:$C,'2.gk_过程评价'!$A:$A,B102),"")</f>
        <v/>
      </c>
      <c r="I102" s="56" t="str">
        <f>IF(SUMIF('3.gk_上线质量'!B:B,B102,'3.gk_上线质量'!D:D)&lt;&gt;0,SUMIF('3.gk_上线质量'!B:B,B102,'3.gk_上线质量'!D:D),"")</f>
        <v/>
      </c>
      <c r="J102" s="116" t="str">
        <f>IF(SUMIFS('4.gk_艺体质量'!$E$4:$E$53,'4.gk_艺体质量'!$A$4:$A$53,B102)&gt;0,SUMIFS('4.gk_艺体质量'!$E$4:$E$53,'4.gk_艺体质量'!$A$4:$A$53,B102),"")</f>
        <v/>
      </c>
      <c r="K102" s="116" t="str">
        <f>IF(SUMIF('5.gk_超额目标'!B:B,B102,'5.gk_超额目标'!D:D)&gt;0,SUMIF('5.gk_超额目标'!B:B,B102,'5.gk_超额目标'!D:D),"")</f>
        <v/>
      </c>
      <c r="L102" s="116" t="str">
        <f>IF(SUMIF('6.gk_年级管理'!A:A,B102,'6.gk_年级管理'!D:D)&gt;0,SUMIF('6.gk_年级管理'!A:A,B102,'6.gk_年级管理'!D:D),"")</f>
        <v/>
      </c>
      <c r="M102" s="58">
        <f t="shared" si="5"/>
        <v>0</v>
      </c>
      <c r="N102" s="23">
        <f t="shared" si="6"/>
        <v>8042.94232813491</v>
      </c>
      <c r="O102" s="23">
        <f t="shared" si="7"/>
        <v>8042.94232813491</v>
      </c>
      <c r="P102" s="122"/>
    </row>
    <row r="103" ht="15.95" customHeight="1" spans="1:16">
      <c r="A103" s="113">
        <v>96</v>
      </c>
      <c r="B103" s="113" t="s">
        <v>124</v>
      </c>
      <c r="C103" s="115" t="str">
        <f>IF(SUMIF(高一质量奖!A:A,B103,高一质量奖!B:B)&gt;0,SUMIF(高一质量奖!A:A,B103,高一质量奖!B:B),"")</f>
        <v/>
      </c>
      <c r="D103" s="115">
        <f>IF(SUMIF(高二质量奖!A:A,B103,高二质量奖!B:B)&gt;0,SUMIF(高二质量奖!A:A,B103,高二质量奖!B:B),"")</f>
        <v>10302.4835615705</v>
      </c>
      <c r="E103" s="115" t="str">
        <f>IF(SUMIF(高三质量奖!A:A,B103,高三质量奖!D:D)&gt;0,SUMIF(高三质量奖!A:A,B103,高三质量奖!D:D),"")</f>
        <v/>
      </c>
      <c r="F103" s="115">
        <f t="shared" si="4"/>
        <v>10302.4835615705</v>
      </c>
      <c r="G103" s="116">
        <f>IF(SUMIFS('1.gk_工作量'!$M$4:$M$63,'1.gk_工作量'!$B$4:$B$63,B103)&gt;0,SUMIFS('1.gk_工作量'!$M$4:$M$63,'1.gk_工作量'!$B$4:$B$63,B103),"")</f>
        <v>2209.34427812651</v>
      </c>
      <c r="H103" s="116">
        <f>IF(SUMIFS('2.gk_过程评价'!$C:$C,'2.gk_过程评价'!$A:$A,B103)&gt;0,SUMIFS('2.gk_过程评价'!$C:$C,'2.gk_过程评价'!$A:$A,B103),"")</f>
        <v>4400.95778215215</v>
      </c>
      <c r="I103" s="56">
        <f>IF(SUMIF('3.gk_上线质量'!B:B,B103,'3.gk_上线质量'!D:D)&lt;&gt;0,SUMIF('3.gk_上线质量'!B:B,B103,'3.gk_上线质量'!D:D),"")</f>
        <v>162.201378789139</v>
      </c>
      <c r="J103" s="116">
        <f>IF(SUMIFS('4.gk_艺体质量'!$E$4:$E$53,'4.gk_艺体质量'!$A$4:$A$53,B103)&gt;0,SUMIFS('4.gk_艺体质量'!$E$4:$E$53,'4.gk_艺体质量'!$A$4:$A$53,B103),"")</f>
        <v>598.273634642202</v>
      </c>
      <c r="K103" s="116">
        <f>IF(SUMIF('5.gk_超额目标'!B:B,B103,'5.gk_超额目标'!D:D)&gt;0,SUMIF('5.gk_超额目标'!B:B,B103,'5.gk_超额目标'!D:D),"")</f>
        <v>7.57120507490195</v>
      </c>
      <c r="L103" s="116" t="str">
        <f>IF(SUMIF('6.gk_年级管理'!A:A,B103,'6.gk_年级管理'!D:D)&gt;0,SUMIF('6.gk_年级管理'!A:A,B103,'6.gk_年级管理'!D:D),"")</f>
        <v/>
      </c>
      <c r="M103" s="58">
        <f t="shared" si="5"/>
        <v>7378.3482787849</v>
      </c>
      <c r="N103" s="23">
        <f t="shared" si="6"/>
        <v>17680.8318403554</v>
      </c>
      <c r="O103" s="23">
        <f t="shared" si="7"/>
        <v>17680.8318403554</v>
      </c>
      <c r="P103" s="122"/>
    </row>
    <row r="104" ht="15.95" customHeight="1" spans="1:16">
      <c r="A104" s="113">
        <v>97</v>
      </c>
      <c r="B104" s="113" t="s">
        <v>125</v>
      </c>
      <c r="C104" s="115">
        <f>IF(SUMIF(高一质量奖!A:A,B104,高一质量奖!B:B)&gt;0,SUMIF(高一质量奖!A:A,B104,高一质量奖!B:B),"")</f>
        <v>1723.77544074913</v>
      </c>
      <c r="D104" s="115" t="str">
        <f>IF(SUMIF(高二质量奖!A:A,B104,高二质量奖!B:B)&gt;0,SUMIF(高二质量奖!A:A,B104,高二质量奖!B:B),"")</f>
        <v/>
      </c>
      <c r="E104" s="115" t="str">
        <f>IF(SUMIF(高三质量奖!A:A,B104,高三质量奖!D:D)&gt;0,SUMIF(高三质量奖!A:A,B104,高三质量奖!D:D),"")</f>
        <v/>
      </c>
      <c r="F104" s="115">
        <f t="shared" si="4"/>
        <v>1723.77544074913</v>
      </c>
      <c r="G104" s="116" t="str">
        <f>IF(SUMIFS('1.gk_工作量'!$M$4:$M$63,'1.gk_工作量'!$B$4:$B$63,B104)&gt;0,SUMIFS('1.gk_工作量'!$M$4:$M$63,'1.gk_工作量'!$B$4:$B$63,B104),"")</f>
        <v/>
      </c>
      <c r="H104" s="116" t="str">
        <f>IF(SUMIFS('2.gk_过程评价'!$C:$C,'2.gk_过程评价'!$A:$A,B104)&gt;0,SUMIFS('2.gk_过程评价'!$C:$C,'2.gk_过程评价'!$A:$A,B104),"")</f>
        <v/>
      </c>
      <c r="I104" s="56" t="str">
        <f>IF(SUMIF('3.gk_上线质量'!B:B,B104,'3.gk_上线质量'!D:D)&lt;&gt;0,SUMIF('3.gk_上线质量'!B:B,B104,'3.gk_上线质量'!D:D),"")</f>
        <v/>
      </c>
      <c r="J104" s="116" t="str">
        <f>IF(SUMIFS('4.gk_艺体质量'!$E$4:$E$53,'4.gk_艺体质量'!$A$4:$A$53,B104)&gt;0,SUMIFS('4.gk_艺体质量'!$E$4:$E$53,'4.gk_艺体质量'!$A$4:$A$53,B104),"")</f>
        <v/>
      </c>
      <c r="K104" s="116" t="str">
        <f>IF(SUMIF('5.gk_超额目标'!B:B,B104,'5.gk_超额目标'!D:D)&gt;0,SUMIF('5.gk_超额目标'!B:B,B104,'5.gk_超额目标'!D:D),"")</f>
        <v/>
      </c>
      <c r="L104" s="116" t="str">
        <f>IF(SUMIF('6.gk_年级管理'!A:A,B104,'6.gk_年级管理'!D:D)&gt;0,SUMIF('6.gk_年级管理'!A:A,B104,'6.gk_年级管理'!D:D),"")</f>
        <v/>
      </c>
      <c r="M104" s="58">
        <f t="shared" si="5"/>
        <v>0</v>
      </c>
      <c r="N104" s="23">
        <f t="shared" si="6"/>
        <v>1723.77544074913</v>
      </c>
      <c r="O104" s="23">
        <f t="shared" si="7"/>
        <v>1723.77544074913</v>
      </c>
      <c r="P104" s="122"/>
    </row>
    <row r="105" ht="15.95" customHeight="1" spans="1:16">
      <c r="A105" s="113">
        <v>98</v>
      </c>
      <c r="B105" s="113" t="s">
        <v>126</v>
      </c>
      <c r="C105" s="115" t="str">
        <f>IF(SUMIF(高一质量奖!A:A,B105,高一质量奖!B:B)&gt;0,SUMIF(高一质量奖!A:A,B105,高一质量奖!B:B),"")</f>
        <v/>
      </c>
      <c r="D105" s="115">
        <f>IF(SUMIF(高二质量奖!A:A,B105,高二质量奖!B:B)&gt;0,SUMIF(高二质量奖!A:A,B105,高二质量奖!B:B),"")</f>
        <v>6452.96146495258</v>
      </c>
      <c r="E105" s="115" t="str">
        <f>IF(SUMIF(高三质量奖!A:A,B105,高三质量奖!D:D)&gt;0,SUMIF(高三质量奖!A:A,B105,高三质量奖!D:D),"")</f>
        <v/>
      </c>
      <c r="F105" s="115">
        <f t="shared" si="4"/>
        <v>6452.96146495258</v>
      </c>
      <c r="G105" s="116" t="str">
        <f>IF(SUMIFS('1.gk_工作量'!$M$4:$M$63,'1.gk_工作量'!$B$4:$B$63,B105)&gt;0,SUMIFS('1.gk_工作量'!$M$4:$M$63,'1.gk_工作量'!$B$4:$B$63,B105),"")</f>
        <v/>
      </c>
      <c r="H105" s="116" t="str">
        <f>IF(SUMIFS('2.gk_过程评价'!$C:$C,'2.gk_过程评价'!$A:$A,B105)&gt;0,SUMIFS('2.gk_过程评价'!$C:$C,'2.gk_过程评价'!$A:$A,B105),"")</f>
        <v/>
      </c>
      <c r="I105" s="56" t="str">
        <f>IF(SUMIF('3.gk_上线质量'!B:B,B105,'3.gk_上线质量'!D:D)&lt;&gt;0,SUMIF('3.gk_上线质量'!B:B,B105,'3.gk_上线质量'!D:D),"")</f>
        <v/>
      </c>
      <c r="J105" s="116" t="str">
        <f>IF(SUMIFS('4.gk_艺体质量'!$E$4:$E$53,'4.gk_艺体质量'!$A$4:$A$53,B105)&gt;0,SUMIFS('4.gk_艺体质量'!$E$4:$E$53,'4.gk_艺体质量'!$A$4:$A$53,B105),"")</f>
        <v/>
      </c>
      <c r="K105" s="116" t="str">
        <f>IF(SUMIF('5.gk_超额目标'!B:B,B105,'5.gk_超额目标'!D:D)&gt;0,SUMIF('5.gk_超额目标'!B:B,B105,'5.gk_超额目标'!D:D),"")</f>
        <v/>
      </c>
      <c r="L105" s="116" t="str">
        <f>IF(SUMIF('6.gk_年级管理'!A:A,B105,'6.gk_年级管理'!D:D)&gt;0,SUMIF('6.gk_年级管理'!A:A,B105,'6.gk_年级管理'!D:D),"")</f>
        <v/>
      </c>
      <c r="M105" s="58">
        <f t="shared" si="5"/>
        <v>0</v>
      </c>
      <c r="N105" s="23">
        <f t="shared" si="6"/>
        <v>6452.96146495258</v>
      </c>
      <c r="O105" s="23">
        <f t="shared" si="7"/>
        <v>6452.96146495258</v>
      </c>
      <c r="P105" s="122"/>
    </row>
    <row r="106" ht="15.95" customHeight="1" spans="1:16">
      <c r="A106" s="113">
        <v>99</v>
      </c>
      <c r="B106" s="113" t="s">
        <v>127</v>
      </c>
      <c r="C106" s="115">
        <f>IF(SUMIF(高一质量奖!A:A,B106,高一质量奖!B:B)&gt;0,SUMIF(高一质量奖!A:A,B106,高一质量奖!B:B),"")</f>
        <v>1443.71576889575</v>
      </c>
      <c r="D106" s="115" t="str">
        <f>IF(SUMIF(高二质量奖!A:A,B106,高二质量奖!B:B)&gt;0,SUMIF(高二质量奖!A:A,B106,高二质量奖!B:B),"")</f>
        <v/>
      </c>
      <c r="E106" s="115" t="str">
        <f>IF(SUMIF(高三质量奖!A:A,B106,高三质量奖!D:D)&gt;0,SUMIF(高三质量奖!A:A,B106,高三质量奖!D:D),"")</f>
        <v/>
      </c>
      <c r="F106" s="115">
        <f t="shared" si="4"/>
        <v>1443.71576889575</v>
      </c>
      <c r="G106" s="116" t="str">
        <f>IF(SUMIFS('1.gk_工作量'!$M$4:$M$63,'1.gk_工作量'!$B$4:$B$63,B106)&gt;0,SUMIFS('1.gk_工作量'!$M$4:$M$63,'1.gk_工作量'!$B$4:$B$63,B106),"")</f>
        <v/>
      </c>
      <c r="H106" s="116" t="str">
        <f>IF(SUMIFS('2.gk_过程评价'!$C:$C,'2.gk_过程评价'!$A:$A,B106)&gt;0,SUMIFS('2.gk_过程评价'!$C:$C,'2.gk_过程评价'!$A:$A,B106),"")</f>
        <v/>
      </c>
      <c r="I106" s="56" t="str">
        <f>IF(SUMIF('3.gk_上线质量'!B:B,B106,'3.gk_上线质量'!D:D)&lt;&gt;0,SUMIF('3.gk_上线质量'!B:B,B106,'3.gk_上线质量'!D:D),"")</f>
        <v/>
      </c>
      <c r="J106" s="116" t="str">
        <f>IF(SUMIFS('4.gk_艺体质量'!$E$4:$E$53,'4.gk_艺体质量'!$A$4:$A$53,B106)&gt;0,SUMIFS('4.gk_艺体质量'!$E$4:$E$53,'4.gk_艺体质量'!$A$4:$A$53,B106),"")</f>
        <v/>
      </c>
      <c r="K106" s="116" t="str">
        <f>IF(SUMIF('5.gk_超额目标'!B:B,B106,'5.gk_超额目标'!D:D)&gt;0,SUMIF('5.gk_超额目标'!B:B,B106,'5.gk_超额目标'!D:D),"")</f>
        <v/>
      </c>
      <c r="L106" s="116" t="str">
        <f>IF(SUMIF('6.gk_年级管理'!A:A,B106,'6.gk_年级管理'!D:D)&gt;0,SUMIF('6.gk_年级管理'!A:A,B106,'6.gk_年级管理'!D:D),"")</f>
        <v/>
      </c>
      <c r="M106" s="58">
        <f t="shared" si="5"/>
        <v>0</v>
      </c>
      <c r="N106" s="23">
        <f t="shared" si="6"/>
        <v>1443.71576889575</v>
      </c>
      <c r="O106" s="23">
        <f t="shared" si="7"/>
        <v>1443.71576889575</v>
      </c>
      <c r="P106" s="122"/>
    </row>
    <row r="107" ht="15.95" customHeight="1" spans="1:16">
      <c r="A107" s="113">
        <v>100</v>
      </c>
      <c r="B107" s="113" t="s">
        <v>128</v>
      </c>
      <c r="C107" s="115" t="str">
        <f>IF(SUMIF(高一质量奖!A:A,B107,高一质量奖!B:B)&gt;0,SUMIF(高一质量奖!A:A,B107,高一质量奖!B:B),"")</f>
        <v/>
      </c>
      <c r="D107" s="115" t="str">
        <f>IF(SUMIF(高二质量奖!A:A,B107,高二质量奖!B:B)&gt;0,SUMIF(高二质量奖!A:A,B107,高二质量奖!B:B),"")</f>
        <v/>
      </c>
      <c r="E107" s="115" t="str">
        <f>IF(SUMIF(高三质量奖!A:A,B107,高三质量奖!D:D)&gt;0,SUMIF(高三质量奖!A:A,B107,高三质量奖!D:D),"")</f>
        <v/>
      </c>
      <c r="F107" s="115">
        <f t="shared" si="4"/>
        <v>0</v>
      </c>
      <c r="G107" s="116">
        <f>IF(SUMIFS('1.gk_工作量'!$M$4:$M$63,'1.gk_工作量'!$B$4:$B$63,B107)&gt;0,SUMIFS('1.gk_工作量'!$M$4:$M$63,'1.gk_工作量'!$B$4:$B$63,B107),"")</f>
        <v>883.737711250604</v>
      </c>
      <c r="H107" s="116">
        <f>IF(SUMIFS('2.gk_过程评价'!$C:$C,'2.gk_过程评价'!$A:$A,B107)&gt;0,SUMIFS('2.gk_过程评价'!$C:$C,'2.gk_过程评价'!$A:$A,B107),"")</f>
        <v>4179.15213659633</v>
      </c>
      <c r="I107" s="56">
        <f>IF(SUMIF('3.gk_上线质量'!B:B,B107,'3.gk_上线质量'!D:D)&lt;&gt;0,SUMIF('3.gk_上线质量'!B:B,B107,'3.gk_上线质量'!D:D),"")</f>
        <v>331.454991438675</v>
      </c>
      <c r="J107" s="116">
        <f>IF(SUMIFS('4.gk_艺体质量'!$E$4:$E$53,'4.gk_艺体质量'!$A$4:$A$53,B107)&gt;0,SUMIFS('4.gk_艺体质量'!$E$4:$E$53,'4.gk_艺体质量'!$A$4:$A$53,B107),"")</f>
        <v>523.489430311927</v>
      </c>
      <c r="K107" s="116">
        <f>IF(SUMIF('5.gk_超额目标'!B:B,B107,'5.gk_超额目标'!D:D)&gt;0,SUMIF('5.gk_超额目标'!B:B,B107,'5.gk_超额目标'!D:D),"")</f>
        <v>15.4715929791475</v>
      </c>
      <c r="L107" s="116" t="str">
        <f>IF(SUMIF('6.gk_年级管理'!A:A,B107,'6.gk_年级管理'!D:D)&gt;0,SUMIF('6.gk_年级管理'!A:A,B107,'6.gk_年级管理'!D:D),"")</f>
        <v/>
      </c>
      <c r="M107" s="58">
        <f t="shared" si="5"/>
        <v>5933.30586257668</v>
      </c>
      <c r="N107" s="23">
        <f t="shared" si="6"/>
        <v>5933.30586257668</v>
      </c>
      <c r="O107" s="23">
        <f t="shared" si="7"/>
        <v>1779.991758773</v>
      </c>
      <c r="P107" s="122" t="s">
        <v>31</v>
      </c>
    </row>
    <row r="108" ht="15.95" customHeight="1" spans="1:16">
      <c r="A108" s="113">
        <v>101</v>
      </c>
      <c r="B108" s="113" t="s">
        <v>129</v>
      </c>
      <c r="C108" s="115" t="str">
        <f>IF(SUMIF(高一质量奖!A:A,B108,高一质量奖!B:B)&gt;0,SUMIF(高一质量奖!A:A,B108,高一质量奖!B:B),"")</f>
        <v/>
      </c>
      <c r="D108" s="115">
        <f>IF(SUMIF(高二质量奖!A:A,B108,高二质量奖!B:B)&gt;0,SUMIF(高二质量奖!A:A,B108,高二质量奖!B:B),"")</f>
        <v>11117.8215465677</v>
      </c>
      <c r="E108" s="115" t="str">
        <f>IF(SUMIF(高三质量奖!A:A,B108,高三质量奖!D:D)&gt;0,SUMIF(高三质量奖!A:A,B108,高三质量奖!D:D),"")</f>
        <v/>
      </c>
      <c r="F108" s="115">
        <f t="shared" si="4"/>
        <v>11117.8215465677</v>
      </c>
      <c r="G108" s="116" t="str">
        <f>IF(SUMIFS('1.gk_工作量'!$M$4:$M$63,'1.gk_工作量'!$B$4:$B$63,B108)&gt;0,SUMIFS('1.gk_工作量'!$M$4:$M$63,'1.gk_工作量'!$B$4:$B$63,B108),"")</f>
        <v/>
      </c>
      <c r="H108" s="116" t="str">
        <f>IF(SUMIFS('2.gk_过程评价'!$C:$C,'2.gk_过程评价'!$A:$A,B108)&gt;0,SUMIFS('2.gk_过程评价'!$C:$C,'2.gk_过程评价'!$A:$A,B108),"")</f>
        <v/>
      </c>
      <c r="I108" s="56" t="str">
        <f>IF(SUMIF('3.gk_上线质量'!B:B,B108,'3.gk_上线质量'!D:D)&lt;&gt;0,SUMIF('3.gk_上线质量'!B:B,B108,'3.gk_上线质量'!D:D),"")</f>
        <v/>
      </c>
      <c r="J108" s="116" t="str">
        <f>IF(SUMIFS('4.gk_艺体质量'!$E$4:$E$53,'4.gk_艺体质量'!$A$4:$A$53,B108)&gt;0,SUMIFS('4.gk_艺体质量'!$E$4:$E$53,'4.gk_艺体质量'!$A$4:$A$53,B108),"")</f>
        <v/>
      </c>
      <c r="K108" s="116" t="str">
        <f>IF(SUMIF('5.gk_超额目标'!B:B,B108,'5.gk_超额目标'!D:D)&gt;0,SUMIF('5.gk_超额目标'!B:B,B108,'5.gk_超额目标'!D:D),"")</f>
        <v/>
      </c>
      <c r="L108" s="116" t="str">
        <f>IF(SUMIF('6.gk_年级管理'!A:A,B108,'6.gk_年级管理'!D:D)&gt;0,SUMIF('6.gk_年级管理'!A:A,B108,'6.gk_年级管理'!D:D),"")</f>
        <v/>
      </c>
      <c r="M108" s="58">
        <f t="shared" si="5"/>
        <v>0</v>
      </c>
      <c r="N108" s="23">
        <f t="shared" si="6"/>
        <v>11117.8215465677</v>
      </c>
      <c r="O108" s="23">
        <f t="shared" si="7"/>
        <v>11117.8215465677</v>
      </c>
      <c r="P108" s="122"/>
    </row>
    <row r="109" ht="15.95" customHeight="1" spans="1:16">
      <c r="A109" s="113">
        <v>102</v>
      </c>
      <c r="B109" s="113" t="s">
        <v>130</v>
      </c>
      <c r="C109" s="115" t="str">
        <f>IF(SUMIF(高一质量奖!A:A,B109,高一质量奖!B:B)&gt;0,SUMIF(高一质量奖!A:A,B109,高一质量奖!B:B),"")</f>
        <v/>
      </c>
      <c r="D109" s="115">
        <f>IF(SUMIF(高二质量奖!A:A,B109,高二质量奖!B:B)&gt;0,SUMIF(高二质量奖!A:A,B109,高二质量奖!B:B),"")</f>
        <v>17333.7268735851</v>
      </c>
      <c r="E109" s="115" t="str">
        <f>IF(SUMIF(高三质量奖!A:A,B109,高三质量奖!D:D)&gt;0,SUMIF(高三质量奖!A:A,B109,高三质量奖!D:D),"")</f>
        <v/>
      </c>
      <c r="F109" s="115">
        <f t="shared" si="4"/>
        <v>17333.7268735851</v>
      </c>
      <c r="G109" s="116" t="str">
        <f>IF(SUMIFS('1.gk_工作量'!$M$4:$M$63,'1.gk_工作量'!$B$4:$B$63,B109)&gt;0,SUMIFS('1.gk_工作量'!$M$4:$M$63,'1.gk_工作量'!$B$4:$B$63,B109),"")</f>
        <v/>
      </c>
      <c r="H109" s="116" t="str">
        <f>IF(SUMIFS('2.gk_过程评价'!$C:$C,'2.gk_过程评价'!$A:$A,B109)&gt;0,SUMIFS('2.gk_过程评价'!$C:$C,'2.gk_过程评价'!$A:$A,B109),"")</f>
        <v/>
      </c>
      <c r="I109" s="56" t="str">
        <f>IF(SUMIF('3.gk_上线质量'!B:B,B109,'3.gk_上线质量'!D:D)&lt;&gt;0,SUMIF('3.gk_上线质量'!B:B,B109,'3.gk_上线质量'!D:D),"")</f>
        <v/>
      </c>
      <c r="J109" s="116" t="str">
        <f>IF(SUMIFS('4.gk_艺体质量'!$E$4:$E$53,'4.gk_艺体质量'!$A$4:$A$53,B109)&gt;0,SUMIFS('4.gk_艺体质量'!$E$4:$E$53,'4.gk_艺体质量'!$A$4:$A$53,B109),"")</f>
        <v/>
      </c>
      <c r="K109" s="116" t="str">
        <f>IF(SUMIF('5.gk_超额目标'!B:B,B109,'5.gk_超额目标'!D:D)&gt;0,SUMIF('5.gk_超额目标'!B:B,B109,'5.gk_超额目标'!D:D),"")</f>
        <v/>
      </c>
      <c r="L109" s="116" t="str">
        <f>IF(SUMIF('6.gk_年级管理'!A:A,B109,'6.gk_年级管理'!D:D)&gt;0,SUMIF('6.gk_年级管理'!A:A,B109,'6.gk_年级管理'!D:D),"")</f>
        <v/>
      </c>
      <c r="M109" s="58">
        <f t="shared" si="5"/>
        <v>0</v>
      </c>
      <c r="N109" s="23">
        <f t="shared" si="6"/>
        <v>17333.7268735851</v>
      </c>
      <c r="O109" s="23">
        <f t="shared" si="7"/>
        <v>17333.7268735851</v>
      </c>
      <c r="P109" s="122"/>
    </row>
    <row r="110" ht="15.95" customHeight="1" spans="1:16">
      <c r="A110" s="113">
        <v>103</v>
      </c>
      <c r="B110" s="113" t="s">
        <v>131</v>
      </c>
      <c r="C110" s="115" t="str">
        <f>IF(SUMIF(高一质量奖!A:A,B110,高一质量奖!B:B)&gt;0,SUMIF(高一质量奖!A:A,B110,高一质量奖!B:B),"")</f>
        <v/>
      </c>
      <c r="D110" s="115" t="str">
        <f>IF(SUMIF(高二质量奖!A:A,B110,高二质量奖!B:B)&gt;0,SUMIF(高二质量奖!A:A,B110,高二质量奖!B:B),"")</f>
        <v/>
      </c>
      <c r="E110" s="115" t="str">
        <f>IF(SUMIF(高三质量奖!A:A,B110,高三质量奖!D:D)&gt;0,SUMIF(高三质量奖!A:A,B110,高三质量奖!D:D),"")</f>
        <v/>
      </c>
      <c r="F110" s="115">
        <f t="shared" si="4"/>
        <v>0</v>
      </c>
      <c r="G110" s="116">
        <f>IF(SUMIFS('1.gk_工作量'!$M$4:$M$63,'1.gk_工作量'!$B$4:$B$63,B110)&gt;0,SUMIFS('1.gk_工作量'!$M$4:$M$63,'1.gk_工作量'!$B$4:$B$63,B110),"")</f>
        <v>817.457382906808</v>
      </c>
      <c r="H110" s="116">
        <f>IF(SUMIFS('2.gk_过程评价'!$C:$C,'2.gk_过程评价'!$A:$A,B110)&gt;0,SUMIFS('2.gk_过程评价'!$C:$C,'2.gk_过程评价'!$A:$A,B110),"")</f>
        <v>1593.51528262464</v>
      </c>
      <c r="I110" s="56">
        <f>IF(SUMIF('3.gk_上线质量'!B:B,B110,'3.gk_上线质量'!D:D)&lt;&gt;0,SUMIF('3.gk_上线质量'!B:B,B110,'3.gk_上线质量'!D:D),"")</f>
        <v>63.470104743576</v>
      </c>
      <c r="J110" s="116" t="str">
        <f>IF(SUMIFS('4.gk_艺体质量'!$E$4:$E$53,'4.gk_艺体质量'!$A$4:$A$53,B110)&gt;0,SUMIFS('4.gk_艺体质量'!$E$4:$E$53,'4.gk_艺体质量'!$A$4:$A$53,B110),"")</f>
        <v/>
      </c>
      <c r="K110" s="116">
        <f>IF(SUMIF('5.gk_超额目标'!B:B,B110,'5.gk_超额目标'!D:D)&gt;0,SUMIF('5.gk_超额目标'!B:B,B110,'5.gk_超额目标'!D:D),"")</f>
        <v>2.96264546409207</v>
      </c>
      <c r="L110" s="116" t="str">
        <f>IF(SUMIF('6.gk_年级管理'!A:A,B110,'6.gk_年级管理'!D:D)&gt;0,SUMIF('6.gk_年级管理'!A:A,B110,'6.gk_年级管理'!D:D),"")</f>
        <v/>
      </c>
      <c r="M110" s="58">
        <f t="shared" si="5"/>
        <v>2477.40541573912</v>
      </c>
      <c r="N110" s="23">
        <f t="shared" si="6"/>
        <v>2477.40541573912</v>
      </c>
      <c r="O110" s="23">
        <f t="shared" si="7"/>
        <v>2477.40541573912</v>
      </c>
      <c r="P110" s="122" t="s">
        <v>24</v>
      </c>
    </row>
    <row r="111" ht="15.95" customHeight="1" spans="1:16">
      <c r="A111" s="113">
        <v>104</v>
      </c>
      <c r="B111" s="113" t="s">
        <v>132</v>
      </c>
      <c r="C111" s="115" t="str">
        <f>IF(SUMIF(高一质量奖!A:A,B111,高一质量奖!B:B)&gt;0,SUMIF(高一质量奖!A:A,B111,高一质量奖!B:B),"")</f>
        <v/>
      </c>
      <c r="D111" s="115" t="str">
        <f>IF(SUMIF(高二质量奖!A:A,B111,高二质量奖!B:B)&gt;0,SUMIF(高二质量奖!A:A,B111,高二质量奖!B:B),"")</f>
        <v/>
      </c>
      <c r="E111" s="115">
        <f>IF(SUMIF(高三质量奖!A:A,B111,高三质量奖!D:D)&gt;0,SUMIF(高三质量奖!A:A,B111,高三质量奖!D:D),"")</f>
        <v>7125.00294129095</v>
      </c>
      <c r="F111" s="115">
        <f t="shared" si="4"/>
        <v>7125.00294129095</v>
      </c>
      <c r="G111" s="116">
        <f>IF(SUMIFS('1.gk_工作量'!$M$4:$M$63,'1.gk_工作量'!$B$4:$B$63,B111)&gt;0,SUMIFS('1.gk_工作量'!$M$4:$M$63,'1.gk_工作量'!$B$4:$B$63,B111),"")</f>
        <v>14033.3371409437</v>
      </c>
      <c r="H111" s="116">
        <f>IF(SUMIFS('2.gk_过程评价'!$C:$C,'2.gk_过程评价'!$A:$A,B111)&gt;0,SUMIFS('2.gk_过程评价'!$C:$C,'2.gk_过程评价'!$A:$A,B111),"")</f>
        <v>13114.364438555</v>
      </c>
      <c r="I111" s="56">
        <f>IF(SUMIF('3.gk_上线质量'!B:B,B111,'3.gk_上线质量'!D:D)&lt;&gt;0,SUMIF('3.gk_上线质量'!B:B,B111,'3.gk_上线质量'!D:D),"")</f>
        <v>21682.0930037916</v>
      </c>
      <c r="J111" s="116">
        <f>IF(SUMIFS('4.gk_艺体质量'!$E$4:$E$53,'4.gk_艺体质量'!$A$4:$A$53,B111)&gt;0,SUMIFS('4.gk_艺体质量'!$E$4:$E$53,'4.gk_艺体质量'!$A$4:$A$53,B111),"")</f>
        <v>598.273634642202</v>
      </c>
      <c r="K111" s="116">
        <f>IF(SUMIF('5.gk_超额目标'!B:B,B111,'5.gk_超额目标'!D:D)&gt;0,SUMIF('5.gk_超额目标'!B:B,B111,'5.gk_超额目标'!D:D),"")</f>
        <v>1012.07260881679</v>
      </c>
      <c r="L111" s="116" t="str">
        <f>IF(SUMIF('6.gk_年级管理'!A:A,B111,'6.gk_年级管理'!D:D)&gt;0,SUMIF('6.gk_年级管理'!A:A,B111,'6.gk_年级管理'!D:D),"")</f>
        <v/>
      </c>
      <c r="M111" s="58">
        <f t="shared" si="5"/>
        <v>50440.1408267493</v>
      </c>
      <c r="N111" s="23">
        <f t="shared" si="6"/>
        <v>57565.1437680403</v>
      </c>
      <c r="O111" s="23">
        <f t="shared" si="7"/>
        <v>57565.1437680403</v>
      </c>
      <c r="P111" s="119"/>
    </row>
    <row r="112" ht="15.95" customHeight="1" spans="1:16">
      <c r="A112" s="113">
        <v>105</v>
      </c>
      <c r="B112" s="113" t="s">
        <v>133</v>
      </c>
      <c r="C112" s="115" t="str">
        <f>IF(SUMIF(高一质量奖!A:A,B112,高一质量奖!B:B)&gt;0,SUMIF(高一质量奖!A:A,B112,高一质量奖!B:B),"")</f>
        <v/>
      </c>
      <c r="D112" s="115" t="str">
        <f>IF(SUMIF(高二质量奖!A:A,B112,高二质量奖!B:B)&gt;0,SUMIF(高二质量奖!A:A,B112,高二质量奖!B:B),"")</f>
        <v/>
      </c>
      <c r="E112" s="115" t="str">
        <f>IF(SUMIF(高三质量奖!A:A,B112,高三质量奖!D:D)&gt;0,SUMIF(高三质量奖!A:A,B112,高三质量奖!D:D),"")</f>
        <v/>
      </c>
      <c r="F112" s="115">
        <f t="shared" si="4"/>
        <v>0</v>
      </c>
      <c r="G112" s="116">
        <f>IF(SUMIFS('1.gk_工作量'!$M$4:$M$63,'1.gk_工作量'!$B$4:$B$63,B112)&gt;0,SUMIFS('1.gk_工作量'!$M$4:$M$63,'1.gk_工作量'!$B$4:$B$63,B112),"")</f>
        <v>1731.66435986159</v>
      </c>
      <c r="H112" s="116">
        <f>IF(SUMIFS('2.gk_过程评价'!$C:$C,'2.gk_过程评价'!$A:$A,B112)&gt;0,SUMIFS('2.gk_过程评价'!$C:$C,'2.gk_过程评价'!$A:$A,B112),"")</f>
        <v>4228.59031799423</v>
      </c>
      <c r="I112" s="56">
        <f>IF(SUMIF('3.gk_上线质量'!B:B,B112,'3.gk_上线质量'!D:D)&lt;&gt;0,SUMIF('3.gk_上线质量'!B:B,B112,'3.gk_上线质量'!D:D),"")</f>
        <v>282.089354415893</v>
      </c>
      <c r="J112" s="116">
        <f>IF(SUMIFS('4.gk_艺体质量'!$E$4:$E$53,'4.gk_艺体质量'!$A$4:$A$53,B112)&gt;0,SUMIFS('4.gk_艺体质量'!$E$4:$E$53,'4.gk_艺体质量'!$A$4:$A$53,B112),"")</f>
        <v>3178.3286840367</v>
      </c>
      <c r="K112" s="116">
        <f>IF(SUMIF('5.gk_超额目标'!B:B,B112,'5.gk_超额目标'!D:D)&gt;0,SUMIF('5.gk_超额目标'!B:B,B112,'5.gk_超额目标'!D:D),"")</f>
        <v>13.1673131737425</v>
      </c>
      <c r="L112" s="116" t="str">
        <f>IF(SUMIF('6.gk_年级管理'!A:A,B112,'6.gk_年级管理'!D:D)&gt;0,SUMIF('6.gk_年级管理'!A:A,B112,'6.gk_年级管理'!D:D),"")</f>
        <v/>
      </c>
      <c r="M112" s="58">
        <f t="shared" si="5"/>
        <v>9433.84002948216</v>
      </c>
      <c r="N112" s="23">
        <f t="shared" si="6"/>
        <v>9433.84002948216</v>
      </c>
      <c r="O112" s="23">
        <f t="shared" si="7"/>
        <v>9433.84002948216</v>
      </c>
      <c r="P112" s="122" t="s">
        <v>24</v>
      </c>
    </row>
    <row r="113" ht="15.95" customHeight="1" spans="1:16">
      <c r="A113" s="113">
        <v>106</v>
      </c>
      <c r="B113" s="113" t="s">
        <v>134</v>
      </c>
      <c r="C113" s="115">
        <f>IF(SUMIF(高一质量奖!A:A,B113,高一质量奖!B:B)&gt;0,SUMIF(高一质量奖!A:A,B113,高一质量奖!B:B),"")</f>
        <v>1749.46959957222</v>
      </c>
      <c r="D113" s="115" t="str">
        <f>IF(SUMIF(高二质量奖!A:A,B113,高二质量奖!B:B)&gt;0,SUMIF(高二质量奖!A:A,B113,高二质量奖!B:B),"")</f>
        <v/>
      </c>
      <c r="E113" s="115" t="str">
        <f>IF(SUMIF(高三质量奖!A:A,B113,高三质量奖!D:D)&gt;0,SUMIF(高三质量奖!A:A,B113,高三质量奖!D:D),"")</f>
        <v/>
      </c>
      <c r="F113" s="115">
        <f t="shared" si="4"/>
        <v>1749.46959957222</v>
      </c>
      <c r="G113" s="116" t="str">
        <f>IF(SUMIFS('1.gk_工作量'!$M$4:$M$63,'1.gk_工作量'!$B$4:$B$63,B113)&gt;0,SUMIFS('1.gk_工作量'!$M$4:$M$63,'1.gk_工作量'!$B$4:$B$63,B113),"")</f>
        <v/>
      </c>
      <c r="H113" s="116" t="str">
        <f>IF(SUMIFS('2.gk_过程评价'!$C:$C,'2.gk_过程评价'!$A:$A,B113)&gt;0,SUMIFS('2.gk_过程评价'!$C:$C,'2.gk_过程评价'!$A:$A,B113),"")</f>
        <v/>
      </c>
      <c r="I113" s="56" t="str">
        <f>IF(SUMIF('3.gk_上线质量'!B:B,B113,'3.gk_上线质量'!D:D)&lt;&gt;0,SUMIF('3.gk_上线质量'!B:B,B113,'3.gk_上线质量'!D:D),"")</f>
        <v/>
      </c>
      <c r="J113" s="116" t="str">
        <f>IF(SUMIFS('4.gk_艺体质量'!$E$4:$E$53,'4.gk_艺体质量'!$A$4:$A$53,B113)&gt;0,SUMIFS('4.gk_艺体质量'!$E$4:$E$53,'4.gk_艺体质量'!$A$4:$A$53,B113),"")</f>
        <v/>
      </c>
      <c r="K113" s="116" t="str">
        <f>IF(SUMIF('5.gk_超额目标'!B:B,B113,'5.gk_超额目标'!D:D)&gt;0,SUMIF('5.gk_超额目标'!B:B,B113,'5.gk_超额目标'!D:D),"")</f>
        <v/>
      </c>
      <c r="L113" s="116" t="str">
        <f>IF(SUMIF('6.gk_年级管理'!A:A,B113,'6.gk_年级管理'!D:D)&gt;0,SUMIF('6.gk_年级管理'!A:A,B113,'6.gk_年级管理'!D:D),"")</f>
        <v/>
      </c>
      <c r="M113" s="58">
        <f t="shared" si="5"/>
        <v>0</v>
      </c>
      <c r="N113" s="23">
        <f t="shared" si="6"/>
        <v>1749.46959957222</v>
      </c>
      <c r="O113" s="23">
        <f t="shared" si="7"/>
        <v>1749.46959957222</v>
      </c>
      <c r="P113" s="122"/>
    </row>
    <row r="114" ht="15.95" customHeight="1" spans="1:16">
      <c r="A114" s="113">
        <v>107</v>
      </c>
      <c r="B114" s="113" t="s">
        <v>135</v>
      </c>
      <c r="C114" s="115" t="str">
        <f>IF(SUMIF(高一质量奖!A:A,B114,高一质量奖!B:B)&gt;0,SUMIF(高一质量奖!A:A,B114,高一质量奖!B:B),"")</f>
        <v/>
      </c>
      <c r="D114" s="115" t="str">
        <f>IF(SUMIF(高二质量奖!A:A,B114,高二质量奖!B:B)&gt;0,SUMIF(高二质量奖!A:A,B114,高二质量奖!B:B),"")</f>
        <v/>
      </c>
      <c r="E114" s="115">
        <f>IF(SUMIF(高三质量奖!A:A,B114,高三质量奖!D:D)&gt;0,SUMIF(高三质量奖!A:A,B114,高三质量奖!D:D),"")</f>
        <v>17658.3877125041</v>
      </c>
      <c r="F114" s="115">
        <f t="shared" si="4"/>
        <v>17658.3877125041</v>
      </c>
      <c r="G114" s="116">
        <f>IF(SUMIFS('1.gk_工作量'!$M$4:$M$63,'1.gk_工作量'!$B$4:$B$63,B114)&gt;0,SUMIFS('1.gk_工作量'!$M$4:$M$63,'1.gk_工作量'!$B$4:$B$63,B114),"")</f>
        <v>14033.3371409437</v>
      </c>
      <c r="H114" s="116">
        <f>IF(SUMIFS('2.gk_过程评价'!$C:$C,'2.gk_过程评价'!$A:$A,B114)&gt;0,SUMIFS('2.gk_过程评价'!$C:$C,'2.gk_过程评价'!$A:$A,B114),"")</f>
        <v>12937.6805242929</v>
      </c>
      <c r="I114" s="56">
        <f>IF(SUMIF('3.gk_上线质量'!B:B,B114,'3.gk_上线质量'!D:D)&lt;&gt;0,SUMIF('3.gk_上线质量'!B:B,B114,'3.gk_上线质量'!D:D),"")</f>
        <v>18762.4681855871</v>
      </c>
      <c r="J114" s="116">
        <f>IF(SUMIFS('4.gk_艺体质量'!$E$4:$E$53,'4.gk_艺体质量'!$A$4:$A$53,B114)&gt;0,SUMIFS('4.gk_艺体质量'!$E$4:$E$53,'4.gk_艺体质量'!$A$4:$A$53,B114),"")</f>
        <v>1794.82090392661</v>
      </c>
      <c r="K114" s="116">
        <f>IF(SUMIF('5.gk_超额目标'!B:B,B114,'5.gk_超额目标'!D:D)&gt;0,SUMIF('5.gk_超额目标'!B:B,B114,'5.gk_超额目标'!D:D),"")</f>
        <v>875.79091746855</v>
      </c>
      <c r="L114" s="116" t="str">
        <f>IF(SUMIF('6.gk_年级管理'!A:A,B114,'6.gk_年级管理'!D:D)&gt;0,SUMIF('6.gk_年级管理'!A:A,B114,'6.gk_年级管理'!D:D),"")</f>
        <v/>
      </c>
      <c r="M114" s="58">
        <f t="shared" si="5"/>
        <v>48404.0976722188</v>
      </c>
      <c r="N114" s="23">
        <f t="shared" si="6"/>
        <v>66062.485384723</v>
      </c>
      <c r="O114" s="23">
        <f t="shared" si="7"/>
        <v>66062.485384723</v>
      </c>
      <c r="P114" s="122"/>
    </row>
    <row r="115" ht="15.95" customHeight="1" spans="1:16">
      <c r="A115" s="113">
        <v>108</v>
      </c>
      <c r="B115" s="113" t="s">
        <v>136</v>
      </c>
      <c r="C115" s="115" t="str">
        <f>IF(SUMIF(高一质量奖!A:A,B115,高一质量奖!B:B)&gt;0,SUMIF(高一质量奖!A:A,B115,高一质量奖!B:B),"")</f>
        <v/>
      </c>
      <c r="D115" s="115">
        <f>IF(SUMIF(高二质量奖!A:A,B115,高二质量奖!B:B)&gt;0,SUMIF(高二质量奖!A:A,B115,高二质量奖!B:B),"")</f>
        <v>8774.75148097484</v>
      </c>
      <c r="E115" s="115" t="str">
        <f>IF(SUMIF(高三质量奖!A:A,B115,高三质量奖!D:D)&gt;0,SUMIF(高三质量奖!A:A,B115,高三质量奖!D:D),"")</f>
        <v/>
      </c>
      <c r="F115" s="115">
        <f t="shared" si="4"/>
        <v>8774.75148097484</v>
      </c>
      <c r="G115" s="116" t="str">
        <f>IF(SUMIFS('1.gk_工作量'!$M$4:$M$63,'1.gk_工作量'!$B$4:$B$63,B115)&gt;0,SUMIFS('1.gk_工作量'!$M$4:$M$63,'1.gk_工作量'!$B$4:$B$63,B115),"")</f>
        <v/>
      </c>
      <c r="H115" s="116" t="str">
        <f>IF(SUMIFS('2.gk_过程评价'!$C:$C,'2.gk_过程评价'!$A:$A,B115)&gt;0,SUMIFS('2.gk_过程评价'!$C:$C,'2.gk_过程评价'!$A:$A,B115),"")</f>
        <v/>
      </c>
      <c r="I115" s="56" t="str">
        <f>IF(SUMIF('3.gk_上线质量'!B:B,B115,'3.gk_上线质量'!D:D)&lt;&gt;0,SUMIF('3.gk_上线质量'!B:B,B115,'3.gk_上线质量'!D:D),"")</f>
        <v/>
      </c>
      <c r="J115" s="116" t="str">
        <f>IF(SUMIFS('4.gk_艺体质量'!$E$4:$E$53,'4.gk_艺体质量'!$A$4:$A$53,B115)&gt;0,SUMIFS('4.gk_艺体质量'!$E$4:$E$53,'4.gk_艺体质量'!$A$4:$A$53,B115),"")</f>
        <v/>
      </c>
      <c r="K115" s="116" t="str">
        <f>IF(SUMIF('5.gk_超额目标'!B:B,B115,'5.gk_超额目标'!D:D)&gt;0,SUMIF('5.gk_超额目标'!B:B,B115,'5.gk_超额目标'!D:D),"")</f>
        <v/>
      </c>
      <c r="L115" s="116" t="str">
        <f>IF(SUMIF('6.gk_年级管理'!A:A,B115,'6.gk_年级管理'!D:D)&gt;0,SUMIF('6.gk_年级管理'!A:A,B115,'6.gk_年级管理'!D:D),"")</f>
        <v/>
      </c>
      <c r="M115" s="58">
        <f t="shared" si="5"/>
        <v>0</v>
      </c>
      <c r="N115" s="23">
        <f t="shared" si="6"/>
        <v>8774.75148097484</v>
      </c>
      <c r="O115" s="23">
        <f t="shared" si="7"/>
        <v>8774.75148097484</v>
      </c>
      <c r="P115" s="122"/>
    </row>
    <row r="116" ht="15.95" customHeight="1" spans="1:16">
      <c r="A116" s="113">
        <v>109</v>
      </c>
      <c r="B116" s="113" t="s">
        <v>137</v>
      </c>
      <c r="C116" s="115" t="str">
        <f>IF(SUMIF(高一质量奖!A:A,B116,高一质量奖!B:B)&gt;0,SUMIF(高一质量奖!A:A,B116,高一质量奖!B:B),"")</f>
        <v/>
      </c>
      <c r="D116" s="115">
        <f>IF(SUMIF(高二质量奖!A:A,B116,高二质量奖!B:B)&gt;0,SUMIF(高二质量奖!A:A,B116,高二质量奖!B:B),"")</f>
        <v>15514.4274222959</v>
      </c>
      <c r="E116" s="115" t="str">
        <f>IF(SUMIF(高三质量奖!A:A,B116,高三质量奖!D:D)&gt;0,SUMIF(高三质量奖!A:A,B116,高三质量奖!D:D),"")</f>
        <v/>
      </c>
      <c r="F116" s="115">
        <f t="shared" si="4"/>
        <v>15514.4274222959</v>
      </c>
      <c r="G116" s="116" t="str">
        <f>IF(SUMIFS('1.gk_工作量'!$M$4:$M$63,'1.gk_工作量'!$B$4:$B$63,B116)&gt;0,SUMIFS('1.gk_工作量'!$M$4:$M$63,'1.gk_工作量'!$B$4:$B$63,B116),"")</f>
        <v/>
      </c>
      <c r="H116" s="116" t="str">
        <f>IF(SUMIFS('2.gk_过程评价'!$C:$C,'2.gk_过程评价'!$A:$A,B116)&gt;0,SUMIFS('2.gk_过程评价'!$C:$C,'2.gk_过程评价'!$A:$A,B116),"")</f>
        <v/>
      </c>
      <c r="I116" s="56" t="str">
        <f>IF(SUMIF('3.gk_上线质量'!B:B,B116,'3.gk_上线质量'!D:D)&lt;&gt;0,SUMIF('3.gk_上线质量'!B:B,B116,'3.gk_上线质量'!D:D),"")</f>
        <v/>
      </c>
      <c r="J116" s="116" t="str">
        <f>IF(SUMIFS('4.gk_艺体质量'!$E$4:$E$53,'4.gk_艺体质量'!$A$4:$A$53,B116)&gt;0,SUMIFS('4.gk_艺体质量'!$E$4:$E$53,'4.gk_艺体质量'!$A$4:$A$53,B116),"")</f>
        <v/>
      </c>
      <c r="K116" s="116" t="str">
        <f>IF(SUMIF('5.gk_超额目标'!B:B,B116,'5.gk_超额目标'!D:D)&gt;0,SUMIF('5.gk_超额目标'!B:B,B116,'5.gk_超额目标'!D:D),"")</f>
        <v/>
      </c>
      <c r="L116" s="116" t="str">
        <f>IF(SUMIF('6.gk_年级管理'!A:A,B116,'6.gk_年级管理'!D:D)&gt;0,SUMIF('6.gk_年级管理'!A:A,B116,'6.gk_年级管理'!D:D),"")</f>
        <v/>
      </c>
      <c r="M116" s="58">
        <f t="shared" si="5"/>
        <v>0</v>
      </c>
      <c r="N116" s="23">
        <f t="shared" si="6"/>
        <v>15514.4274222959</v>
      </c>
      <c r="O116" s="23">
        <f t="shared" si="7"/>
        <v>15514.4274222959</v>
      </c>
      <c r="P116" s="122"/>
    </row>
    <row r="117" ht="15.95" customHeight="1" spans="1:16">
      <c r="A117" s="113">
        <v>110</v>
      </c>
      <c r="B117" s="113" t="s">
        <v>138</v>
      </c>
      <c r="C117" s="115" t="str">
        <f>IF(SUMIF(高一质量奖!A:A,B117,高一质量奖!B:B)&gt;0,SUMIF(高一质量奖!A:A,B117,高一质量奖!B:B),"")</f>
        <v/>
      </c>
      <c r="D117" s="115" t="str">
        <f>IF(SUMIF(高二质量奖!A:A,B117,高二质量奖!B:B)&gt;0,SUMIF(高二质量奖!A:A,B117,高二质量奖!B:B),"")</f>
        <v/>
      </c>
      <c r="E117" s="115">
        <f>IF(SUMIF(高三质量奖!A:A,B117,高三质量奖!D:D)&gt;0,SUMIF(高三质量奖!A:A,B117,高三质量奖!D:D),"")</f>
        <v>17531.5140254582</v>
      </c>
      <c r="F117" s="115">
        <f t="shared" si="4"/>
        <v>17531.5140254582</v>
      </c>
      <c r="G117" s="116">
        <f>IF(SUMIFS('1.gk_工作量'!$M$4:$M$63,'1.gk_工作量'!$B$4:$B$63,B117)&gt;0,SUMIFS('1.gk_工作量'!$M$4:$M$63,'1.gk_工作量'!$B$4:$B$63,B117),"")</f>
        <v>15033.3371409437</v>
      </c>
      <c r="H117" s="116">
        <f>IF(SUMIFS('2.gk_过程评价'!$C:$C,'2.gk_过程评价'!$A:$A,B117)&gt;0,SUMIFS('2.gk_过程评价'!$C:$C,'2.gk_过程评价'!$A:$A,B117),"")</f>
        <v>13144.8182441577</v>
      </c>
      <c r="I117" s="56">
        <f>IF(SUMIF('3.gk_上线质量'!B:B,B117,'3.gk_上线质量'!D:D)&lt;&gt;0,SUMIF('3.gk_上线质量'!B:B,B117,'3.gk_上线质量'!D:D),"")</f>
        <v>16886.5739787214</v>
      </c>
      <c r="J117" s="116">
        <f>IF(SUMIFS('4.gk_艺体质量'!$E$4:$E$53,'4.gk_艺体质量'!$A$4:$A$53,B117)&gt;0,SUMIFS('4.gk_艺体质量'!$E$4:$E$53,'4.gk_艺体质量'!$A$4:$A$53,B117),"")</f>
        <v>8824.53611097248</v>
      </c>
      <c r="K117" s="116">
        <f>IF(SUMIF('5.gk_超额目标'!B:B,B117,'5.gk_超额目标'!D:D)&gt;0,SUMIF('5.gk_超额目标'!B:B,B117,'5.gk_超额目标'!D:D),"")</f>
        <v>788.228284863162</v>
      </c>
      <c r="L117" s="116">
        <f>IF(SUMIF('6.gk_年级管理'!A:A,B117,'6.gk_年级管理'!D:D)&gt;0,SUMIF('6.gk_年级管理'!A:A,B117,'6.gk_年级管理'!D:D),"")</f>
        <v>1004.30769230769</v>
      </c>
      <c r="M117" s="58">
        <f t="shared" si="5"/>
        <v>55681.8014519662</v>
      </c>
      <c r="N117" s="23">
        <f t="shared" si="6"/>
        <v>73213.3154774244</v>
      </c>
      <c r="O117" s="23">
        <f t="shared" si="7"/>
        <v>73213.3154774244</v>
      </c>
      <c r="P117" s="119"/>
    </row>
    <row r="118" ht="15.95" customHeight="1" spans="1:16">
      <c r="A118" s="113">
        <v>111</v>
      </c>
      <c r="B118" s="113" t="s">
        <v>139</v>
      </c>
      <c r="C118" s="115">
        <f>IF(SUMIF(高一质量奖!A:A,B118,高一质量奖!B:B)&gt;0,SUMIF(高一质量奖!A:A,B118,高一质量奖!B:B),"")</f>
        <v>1901.49895180894</v>
      </c>
      <c r="D118" s="115" t="str">
        <f>IF(SUMIF(高二质量奖!A:A,B118,高二质量奖!B:B)&gt;0,SUMIF(高二质量奖!A:A,B118,高二质量奖!B:B),"")</f>
        <v/>
      </c>
      <c r="E118" s="115" t="str">
        <f>IF(SUMIF(高三质量奖!A:A,B118,高三质量奖!D:D)&gt;0,SUMIF(高三质量奖!A:A,B118,高三质量奖!D:D),"")</f>
        <v/>
      </c>
      <c r="F118" s="115">
        <f t="shared" si="4"/>
        <v>1901.49895180894</v>
      </c>
      <c r="G118" s="116" t="str">
        <f>IF(SUMIFS('1.gk_工作量'!$M$4:$M$63,'1.gk_工作量'!$B$4:$B$63,B118)&gt;0,SUMIFS('1.gk_工作量'!$M$4:$M$63,'1.gk_工作量'!$B$4:$B$63,B118),"")</f>
        <v/>
      </c>
      <c r="H118" s="116" t="str">
        <f>IF(SUMIFS('2.gk_过程评价'!$C:$C,'2.gk_过程评价'!$A:$A,B118)&gt;0,SUMIFS('2.gk_过程评价'!$C:$C,'2.gk_过程评价'!$A:$A,B118),"")</f>
        <v/>
      </c>
      <c r="I118" s="56" t="str">
        <f>IF(SUMIF('3.gk_上线质量'!B:B,B118,'3.gk_上线质量'!D:D)&lt;&gt;0,SUMIF('3.gk_上线质量'!B:B,B118,'3.gk_上线质量'!D:D),"")</f>
        <v/>
      </c>
      <c r="J118" s="116" t="str">
        <f>IF(SUMIFS('4.gk_艺体质量'!$E$4:$E$53,'4.gk_艺体质量'!$A$4:$A$53,B118)&gt;0,SUMIFS('4.gk_艺体质量'!$E$4:$E$53,'4.gk_艺体质量'!$A$4:$A$53,B118),"")</f>
        <v/>
      </c>
      <c r="K118" s="116" t="str">
        <f>IF(SUMIF('5.gk_超额目标'!B:B,B118,'5.gk_超额目标'!D:D)&gt;0,SUMIF('5.gk_超额目标'!B:B,B118,'5.gk_超额目标'!D:D),"")</f>
        <v/>
      </c>
      <c r="L118" s="116" t="str">
        <f>IF(SUMIF('6.gk_年级管理'!A:A,B118,'6.gk_年级管理'!D:D)&gt;0,SUMIF('6.gk_年级管理'!A:A,B118,'6.gk_年级管理'!D:D),"")</f>
        <v/>
      </c>
      <c r="M118" s="58">
        <f t="shared" si="5"/>
        <v>0</v>
      </c>
      <c r="N118" s="23">
        <f t="shared" si="6"/>
        <v>1901.49895180894</v>
      </c>
      <c r="O118" s="23">
        <f t="shared" si="7"/>
        <v>1901.49895180894</v>
      </c>
      <c r="P118" s="122"/>
    </row>
    <row r="119" ht="15.95" customHeight="1" spans="1:16">
      <c r="A119" s="113">
        <v>112</v>
      </c>
      <c r="B119" s="113" t="s">
        <v>140</v>
      </c>
      <c r="C119" s="115">
        <f>IF(SUMIF(高一质量奖!A:A,B119,高一质量奖!B:B)&gt;0,SUMIF(高一质量奖!A:A,B119,高一质量奖!B:B),"")</f>
        <v>1711.42626008156</v>
      </c>
      <c r="D119" s="115" t="str">
        <f>IF(SUMIF(高二质量奖!A:A,B119,高二质量奖!B:B)&gt;0,SUMIF(高二质量奖!A:A,B119,高二质量奖!B:B),"")</f>
        <v/>
      </c>
      <c r="E119" s="115" t="str">
        <f>IF(SUMIF(高三质量奖!A:A,B119,高三质量奖!D:D)&gt;0,SUMIF(高三质量奖!A:A,B119,高三质量奖!D:D),"")</f>
        <v/>
      </c>
      <c r="F119" s="115">
        <f t="shared" si="4"/>
        <v>1711.42626008156</v>
      </c>
      <c r="G119" s="116" t="str">
        <f>IF(SUMIFS('1.gk_工作量'!$M$4:$M$63,'1.gk_工作量'!$B$4:$B$63,B119)&gt;0,SUMIFS('1.gk_工作量'!$M$4:$M$63,'1.gk_工作量'!$B$4:$B$63,B119),"")</f>
        <v/>
      </c>
      <c r="H119" s="116" t="str">
        <f>IF(SUMIFS('2.gk_过程评价'!$C:$C,'2.gk_过程评价'!$A:$A,B119)&gt;0,SUMIFS('2.gk_过程评价'!$C:$C,'2.gk_过程评价'!$A:$A,B119),"")</f>
        <v/>
      </c>
      <c r="I119" s="56" t="str">
        <f>IF(SUMIF('3.gk_上线质量'!B:B,B119,'3.gk_上线质量'!D:D)&lt;&gt;0,SUMIF('3.gk_上线质量'!B:B,B119,'3.gk_上线质量'!D:D),"")</f>
        <v/>
      </c>
      <c r="J119" s="116" t="str">
        <f>IF(SUMIFS('4.gk_艺体质量'!$E$4:$E$53,'4.gk_艺体质量'!$A$4:$A$53,B119)&gt;0,SUMIFS('4.gk_艺体质量'!$E$4:$E$53,'4.gk_艺体质量'!$A$4:$A$53,B119),"")</f>
        <v/>
      </c>
      <c r="K119" s="116" t="str">
        <f>IF(SUMIF('5.gk_超额目标'!B:B,B119,'5.gk_超额目标'!D:D)&gt;0,SUMIF('5.gk_超额目标'!B:B,B119,'5.gk_超额目标'!D:D),"")</f>
        <v/>
      </c>
      <c r="L119" s="116" t="str">
        <f>IF(SUMIF('6.gk_年级管理'!A:A,B119,'6.gk_年级管理'!D:D)&gt;0,SUMIF('6.gk_年级管理'!A:A,B119,'6.gk_年级管理'!D:D),"")</f>
        <v/>
      </c>
      <c r="M119" s="58">
        <f t="shared" si="5"/>
        <v>0</v>
      </c>
      <c r="N119" s="23">
        <f t="shared" si="6"/>
        <v>1711.42626008156</v>
      </c>
      <c r="O119" s="23">
        <f t="shared" si="7"/>
        <v>1711.42626008156</v>
      </c>
      <c r="P119" s="123"/>
    </row>
    <row r="120" ht="15.95" customHeight="1" spans="1:16">
      <c r="A120" s="113">
        <v>113</v>
      </c>
      <c r="B120" s="113" t="s">
        <v>141</v>
      </c>
      <c r="C120" s="115" t="str">
        <f>IF(SUMIF(高一质量奖!A:A,B120,高一质量奖!B:B)&gt;0,SUMIF(高一质量奖!A:A,B120,高一质量奖!B:B),"")</f>
        <v/>
      </c>
      <c r="D120" s="115">
        <f>IF(SUMIF(高二质量奖!A:A,B120,高二质量奖!B:B)&gt;0,SUMIF(高二质量奖!A:A,B120,高二质量奖!B:B),"")</f>
        <v>15414.0786227633</v>
      </c>
      <c r="E120" s="115" t="str">
        <f>IF(SUMIF(高三质量奖!A:A,B120,高三质量奖!D:D)&gt;0,SUMIF(高三质量奖!A:A,B120,高三质量奖!D:D),"")</f>
        <v/>
      </c>
      <c r="F120" s="115">
        <f t="shared" si="4"/>
        <v>15414.0786227633</v>
      </c>
      <c r="G120" s="116" t="str">
        <f>IF(SUMIFS('1.gk_工作量'!$M$4:$M$63,'1.gk_工作量'!$B$4:$B$63,B120)&gt;0,SUMIFS('1.gk_工作量'!$M$4:$M$63,'1.gk_工作量'!$B$4:$B$63,B120),"")</f>
        <v/>
      </c>
      <c r="H120" s="116" t="str">
        <f>IF(SUMIFS('2.gk_过程评价'!$C:$C,'2.gk_过程评价'!$A:$A,B120)&gt;0,SUMIFS('2.gk_过程评价'!$C:$C,'2.gk_过程评价'!$A:$A,B120),"")</f>
        <v/>
      </c>
      <c r="I120" s="56" t="str">
        <f>IF(SUMIF('3.gk_上线质量'!B:B,B120,'3.gk_上线质量'!D:D)&lt;&gt;0,SUMIF('3.gk_上线质量'!B:B,B120,'3.gk_上线质量'!D:D),"")</f>
        <v/>
      </c>
      <c r="J120" s="116" t="str">
        <f>IF(SUMIFS('4.gk_艺体质量'!$E$4:$E$53,'4.gk_艺体质量'!$A$4:$A$53,B120)&gt;0,SUMIFS('4.gk_艺体质量'!$E$4:$E$53,'4.gk_艺体质量'!$A$4:$A$53,B120),"")</f>
        <v/>
      </c>
      <c r="K120" s="116" t="str">
        <f>IF(SUMIF('5.gk_超额目标'!B:B,B120,'5.gk_超额目标'!D:D)&gt;0,SUMIF('5.gk_超额目标'!B:B,B120,'5.gk_超额目标'!D:D),"")</f>
        <v/>
      </c>
      <c r="L120" s="116" t="str">
        <f>IF(SUMIF('6.gk_年级管理'!A:A,B120,'6.gk_年级管理'!D:D)&gt;0,SUMIF('6.gk_年级管理'!A:A,B120,'6.gk_年级管理'!D:D),"")</f>
        <v/>
      </c>
      <c r="M120" s="58">
        <f t="shared" si="5"/>
        <v>0</v>
      </c>
      <c r="N120" s="23">
        <f t="shared" si="6"/>
        <v>15414.0786227633</v>
      </c>
      <c r="O120" s="23">
        <f t="shared" si="7"/>
        <v>15414.0786227633</v>
      </c>
      <c r="P120" s="122"/>
    </row>
    <row r="121" ht="15.95" customHeight="1" spans="1:16">
      <c r="A121" s="113">
        <v>114</v>
      </c>
      <c r="B121" s="113" t="s">
        <v>142</v>
      </c>
      <c r="C121" s="115" t="str">
        <f>IF(SUMIF(高一质量奖!A:A,B121,高一质量奖!B:B)&gt;0,SUMIF(高一质量奖!A:A,B121,高一质量奖!B:B),"")</f>
        <v/>
      </c>
      <c r="D121" s="115" t="str">
        <f>IF(SUMIF(高二质量奖!A:A,B121,高二质量奖!B:B)&gt;0,SUMIF(高二质量奖!A:A,B121,高二质量奖!B:B),"")</f>
        <v/>
      </c>
      <c r="E121" s="115">
        <f>IF(SUMIF(高三质量奖!A:A,B121,高三质量奖!D:D)&gt;0,SUMIF(高三质量奖!A:A,B121,高三质量奖!D:D),"")</f>
        <v>13895.0839687962</v>
      </c>
      <c r="F121" s="115">
        <f t="shared" si="4"/>
        <v>13895.0839687962</v>
      </c>
      <c r="G121" s="116">
        <f>IF(SUMIFS('1.gk_工作量'!$M$4:$M$63,'1.gk_工作量'!$B$4:$B$63,B121)&gt;0,SUMIFS('1.gk_工作量'!$M$4:$M$63,'1.gk_工作量'!$B$4:$B$63,B121),"")</f>
        <v>17101.2237118821</v>
      </c>
      <c r="H121" s="116">
        <f>IF(SUMIFS('2.gk_过程评价'!$C:$C,'2.gk_过程评价'!$A:$A,B121)&gt;0,SUMIFS('2.gk_过程评价'!$C:$C,'2.gk_过程评价'!$A:$A,B121),"")</f>
        <v>12777.54396787</v>
      </c>
      <c r="I121" s="56">
        <f>IF(SUMIF('3.gk_上线质量'!B:B,B121,'3.gk_上线质量'!D:D)&lt;&gt;0,SUMIF('3.gk_上线质量'!B:B,B121,'3.gk_上线质量'!D:D),"")</f>
        <v>23053.7524896389</v>
      </c>
      <c r="J121" s="116">
        <f>IF(SUMIFS('4.gk_艺体质量'!$E$4:$E$53,'4.gk_艺体质量'!$A$4:$A$53,B121)&gt;0,SUMIFS('4.gk_艺体质量'!$E$4:$E$53,'4.gk_艺体质量'!$A$4:$A$53,B121),"")</f>
        <v>822.626247633028</v>
      </c>
      <c r="K121" s="116">
        <f>IF(SUMIF('5.gk_超额目标'!B:B,B121,'5.gk_超额目标'!D:D)&gt;0,SUMIF('5.gk_超额目标'!B:B,B121,'5.gk_超额目标'!D:D),"")</f>
        <v>1076.09866912411</v>
      </c>
      <c r="L121" s="116">
        <f>IF(SUMIF('6.gk_年级管理'!A:A,B121,'6.gk_年级管理'!D:D)&gt;0,SUMIF('6.gk_年级管理'!A:A,B121,'6.gk_年级管理'!D:D),"")</f>
        <v>5788.16</v>
      </c>
      <c r="M121" s="58">
        <f t="shared" si="5"/>
        <v>60619.4050861481</v>
      </c>
      <c r="N121" s="23">
        <f t="shared" si="6"/>
        <v>74514.4890549443</v>
      </c>
      <c r="O121" s="23">
        <f t="shared" si="7"/>
        <v>74514.4890549443</v>
      </c>
      <c r="P121" s="122"/>
    </row>
    <row r="122" ht="15.95" customHeight="1" spans="1:16">
      <c r="A122" s="113">
        <v>115</v>
      </c>
      <c r="B122" s="113" t="s">
        <v>143</v>
      </c>
      <c r="C122" s="115" t="str">
        <f>IF(SUMIF(高一质量奖!A:A,B122,高一质量奖!B:B)&gt;0,SUMIF(高一质量奖!A:A,B122,高一质量奖!B:B),"")</f>
        <v/>
      </c>
      <c r="D122" s="115" t="str">
        <f>IF(SUMIF(高二质量奖!A:A,B122,高二质量奖!B:B)&gt;0,SUMIF(高二质量奖!A:A,B122,高二质量奖!B:B),"")</f>
        <v/>
      </c>
      <c r="E122" s="115" t="str">
        <f>IF(SUMIF(高三质量奖!A:A,B122,高三质量奖!D:D)&gt;0,SUMIF(高三质量奖!A:A,B122,高三质量奖!D:D),"")</f>
        <v/>
      </c>
      <c r="F122" s="115">
        <f t="shared" si="4"/>
        <v>0</v>
      </c>
      <c r="G122" s="116">
        <f>IF(SUMIFS('1.gk_工作量'!$M$4:$M$63,'1.gk_工作量'!$B$4:$B$63,B122)&gt;0,SUMIFS('1.gk_工作量'!$M$4:$M$63,'1.gk_工作量'!$B$4:$B$63,B122),"")</f>
        <v>3252.03543062626</v>
      </c>
      <c r="H122" s="116" t="str">
        <f>IF(SUMIFS('2.gk_过程评价'!$C:$C,'2.gk_过程评价'!$A:$A,B122)&gt;0,SUMIFS('2.gk_过程评价'!$C:$C,'2.gk_过程评价'!$A:$A,B122),"")</f>
        <v/>
      </c>
      <c r="I122" s="56" t="str">
        <f>IF(SUMIF('3.gk_上线质量'!B:B,B122,'3.gk_上线质量'!D:D)&lt;&gt;0,SUMIF('3.gk_上线质量'!B:B,B122,'3.gk_上线质量'!D:D),"")</f>
        <v/>
      </c>
      <c r="J122" s="116" t="str">
        <f>IF(SUMIFS('4.gk_艺体质量'!$E$4:$E$53,'4.gk_艺体质量'!$A$4:$A$53,B122)&gt;0,SUMIFS('4.gk_艺体质量'!$E$4:$E$53,'4.gk_艺体质量'!$A$4:$A$53,B122),"")</f>
        <v/>
      </c>
      <c r="K122" s="116" t="str">
        <f>IF(SUMIF('5.gk_超额目标'!B:B,B122,'5.gk_超额目标'!D:D)&gt;0,SUMIF('5.gk_超额目标'!B:B,B122,'5.gk_超额目标'!D:D),"")</f>
        <v/>
      </c>
      <c r="L122" s="116" t="str">
        <f>IF(SUMIF('6.gk_年级管理'!A:A,B122,'6.gk_年级管理'!D:D)&gt;0,SUMIF('6.gk_年级管理'!A:A,B122,'6.gk_年级管理'!D:D),"")</f>
        <v/>
      </c>
      <c r="M122" s="58">
        <f t="shared" si="5"/>
        <v>3252.03543062626</v>
      </c>
      <c r="N122" s="23">
        <f t="shared" si="6"/>
        <v>3252.03543062626</v>
      </c>
      <c r="O122" s="23">
        <f t="shared" si="7"/>
        <v>3252.03543062626</v>
      </c>
      <c r="P122" s="122"/>
    </row>
    <row r="123" ht="15.95" customHeight="1" spans="1:16">
      <c r="A123" s="113">
        <v>116</v>
      </c>
      <c r="B123" s="113" t="s">
        <v>144</v>
      </c>
      <c r="C123" s="115" t="str">
        <f>IF(SUMIF(高一质量奖!A:A,B123,高一质量奖!B:B)&gt;0,SUMIF(高一质量奖!A:A,B123,高一质量奖!B:B),"")</f>
        <v/>
      </c>
      <c r="D123" s="115">
        <f>IF(SUMIF(高二质量奖!A:A,B123,高二质量奖!B:B)&gt;0,SUMIF(高二质量奖!A:A,B123,高二质量奖!B:B),"")</f>
        <v>1802.0608884498</v>
      </c>
      <c r="E123" s="115" t="str">
        <f>IF(SUMIF(高三质量奖!A:A,B123,高三质量奖!D:D)&gt;0,SUMIF(高三质量奖!A:A,B123,高三质量奖!D:D),"")</f>
        <v/>
      </c>
      <c r="F123" s="115">
        <f t="shared" si="4"/>
        <v>1802.0608884498</v>
      </c>
      <c r="G123" s="116" t="str">
        <f>IF(SUMIFS('1.gk_工作量'!$M$4:$M$63,'1.gk_工作量'!$B$4:$B$63,B123)&gt;0,SUMIFS('1.gk_工作量'!$M$4:$M$63,'1.gk_工作量'!$B$4:$B$63,B123),"")</f>
        <v/>
      </c>
      <c r="H123" s="116" t="str">
        <f>IF(SUMIFS('2.gk_过程评价'!$C:$C,'2.gk_过程评价'!$A:$A,B123)&gt;0,SUMIFS('2.gk_过程评价'!$C:$C,'2.gk_过程评价'!$A:$A,B123),"")</f>
        <v/>
      </c>
      <c r="I123" s="56" t="str">
        <f>IF(SUMIF('3.gk_上线质量'!B:B,B123,'3.gk_上线质量'!D:D)&lt;&gt;0,SUMIF('3.gk_上线质量'!B:B,B123,'3.gk_上线质量'!D:D),"")</f>
        <v/>
      </c>
      <c r="J123" s="116" t="str">
        <f>IF(SUMIFS('4.gk_艺体质量'!$E$4:$E$53,'4.gk_艺体质量'!$A$4:$A$53,B123)&gt;0,SUMIFS('4.gk_艺体质量'!$E$4:$E$53,'4.gk_艺体质量'!$A$4:$A$53,B123),"")</f>
        <v/>
      </c>
      <c r="K123" s="116" t="str">
        <f>IF(SUMIF('5.gk_超额目标'!B:B,B123,'5.gk_超额目标'!D:D)&gt;0,SUMIF('5.gk_超额目标'!B:B,B123,'5.gk_超额目标'!D:D),"")</f>
        <v/>
      </c>
      <c r="L123" s="116" t="str">
        <f>IF(SUMIF('6.gk_年级管理'!A:A,B123,'6.gk_年级管理'!D:D)&gt;0,SUMIF('6.gk_年级管理'!A:A,B123,'6.gk_年级管理'!D:D),"")</f>
        <v/>
      </c>
      <c r="M123" s="58">
        <f t="shared" si="5"/>
        <v>0</v>
      </c>
      <c r="N123" s="23">
        <f t="shared" si="6"/>
        <v>1802.0608884498</v>
      </c>
      <c r="O123" s="23">
        <f t="shared" si="7"/>
        <v>1802.0608884498</v>
      </c>
      <c r="P123" s="122"/>
    </row>
    <row r="124" ht="15.95" customHeight="1" spans="1:16">
      <c r="A124" s="113">
        <v>117</v>
      </c>
      <c r="B124" s="113" t="s">
        <v>145</v>
      </c>
      <c r="C124" s="115" t="str">
        <f>IF(SUMIF(高一质量奖!A:A,B124,高一质量奖!B:B)&gt;0,SUMIF(高一质量奖!A:A,B124,高一质量奖!B:B),"")</f>
        <v/>
      </c>
      <c r="D124" s="115">
        <f>IF(SUMIF(高二质量奖!A:A,B124,高二质量奖!B:B)&gt;0,SUMIF(高二质量奖!A:A,B124,高二质量奖!B:B),"")</f>
        <v>3716.01461468953</v>
      </c>
      <c r="E124" s="115" t="str">
        <f>IF(SUMIF(高三质量奖!A:A,B124,高三质量奖!D:D)&gt;0,SUMIF(高三质量奖!A:A,B124,高三质量奖!D:D),"")</f>
        <v/>
      </c>
      <c r="F124" s="115">
        <f t="shared" si="4"/>
        <v>3716.01461468953</v>
      </c>
      <c r="G124" s="116" t="str">
        <f>IF(SUMIFS('1.gk_工作量'!$M$4:$M$63,'1.gk_工作量'!$B$4:$B$63,B124)&gt;0,SUMIFS('1.gk_工作量'!$M$4:$M$63,'1.gk_工作量'!$B$4:$B$63,B124),"")</f>
        <v/>
      </c>
      <c r="H124" s="116" t="str">
        <f>IF(SUMIFS('2.gk_过程评价'!$C:$C,'2.gk_过程评价'!$A:$A,B124)&gt;0,SUMIFS('2.gk_过程评价'!$C:$C,'2.gk_过程评价'!$A:$A,B124),"")</f>
        <v/>
      </c>
      <c r="I124" s="56" t="str">
        <f>IF(SUMIF('3.gk_上线质量'!B:B,B124,'3.gk_上线质量'!D:D)&lt;&gt;0,SUMIF('3.gk_上线质量'!B:B,B124,'3.gk_上线质量'!D:D),"")</f>
        <v/>
      </c>
      <c r="J124" s="116" t="str">
        <f>IF(SUMIFS('4.gk_艺体质量'!$E$4:$E$53,'4.gk_艺体质量'!$A$4:$A$53,B124)&gt;0,SUMIFS('4.gk_艺体质量'!$E$4:$E$53,'4.gk_艺体质量'!$A$4:$A$53,B124),"")</f>
        <v/>
      </c>
      <c r="K124" s="116" t="str">
        <f>IF(SUMIF('5.gk_超额目标'!B:B,B124,'5.gk_超额目标'!D:D)&gt;0,SUMIF('5.gk_超额目标'!B:B,B124,'5.gk_超额目标'!D:D),"")</f>
        <v/>
      </c>
      <c r="L124" s="116" t="str">
        <f>IF(SUMIF('6.gk_年级管理'!A:A,B124,'6.gk_年级管理'!D:D)&gt;0,SUMIF('6.gk_年级管理'!A:A,B124,'6.gk_年级管理'!D:D),"")</f>
        <v/>
      </c>
      <c r="M124" s="58">
        <f t="shared" si="5"/>
        <v>0</v>
      </c>
      <c r="N124" s="23">
        <f t="shared" si="6"/>
        <v>3716.01461468953</v>
      </c>
      <c r="O124" s="23">
        <f t="shared" si="7"/>
        <v>3716.01461468953</v>
      </c>
      <c r="P124" s="122"/>
    </row>
    <row r="125" ht="15.95" customHeight="1" spans="1:16">
      <c r="A125" s="113">
        <v>118</v>
      </c>
      <c r="B125" s="113" t="s">
        <v>146</v>
      </c>
      <c r="C125" s="115" t="str">
        <f>IF(SUMIF(高一质量奖!A:A,B125,高一质量奖!B:B)&gt;0,SUMIF(高一质量奖!A:A,B125,高一质量奖!B:B),"")</f>
        <v/>
      </c>
      <c r="D125" s="115" t="str">
        <f>IF(SUMIF(高二质量奖!A:A,B125,高二质量奖!B:B)&gt;0,SUMIF(高二质量奖!A:A,B125,高二质量奖!B:B),"")</f>
        <v/>
      </c>
      <c r="E125" s="115">
        <f>IF(SUMIF(高三质量奖!A:A,B125,高三质量奖!D:D)&gt;0,SUMIF(高三质量奖!A:A,B125,高三质量奖!D:D),"")</f>
        <v>7844.00943999174</v>
      </c>
      <c r="F125" s="115">
        <f t="shared" si="4"/>
        <v>7844.00943999174</v>
      </c>
      <c r="G125" s="116">
        <f>IF(SUMIFS('1.gk_工作量'!$M$4:$M$63,'1.gk_工作量'!$B$4:$B$63,B125)&gt;0,SUMIFS('1.gk_工作量'!$M$4:$M$63,'1.gk_工作量'!$B$4:$B$63,B125),"")</f>
        <v>9472.63833530095</v>
      </c>
      <c r="H125" s="116">
        <f>IF(SUMIFS('2.gk_过程评价'!$C:$C,'2.gk_过程评价'!$A:$A,B125)&gt;0,SUMIFS('2.gk_过程评价'!$C:$C,'2.gk_过程评价'!$A:$A,B125),"")</f>
        <v>8726.85399318858</v>
      </c>
      <c r="I125" s="56">
        <f>IF(SUMIF('3.gk_上线质量'!B:B,B125,'3.gk_上线质量'!D:D)&lt;&gt;0,SUMIF('3.gk_上线质量'!B:B,B125,'3.gk_上线质量'!D:D),"")</f>
        <v>5915.06115040826</v>
      </c>
      <c r="J125" s="116">
        <f>IF(SUMIFS('4.gk_艺体质量'!$E$4:$E$53,'4.gk_艺体质量'!$A$4:$A$53,B125)&gt;0,SUMIFS('4.gk_艺体质量'!$E$4:$E$53,'4.gk_艺体质量'!$A$4:$A$53,B125),"")</f>
        <v>897.410451963303</v>
      </c>
      <c r="K125" s="116">
        <f>IF(SUMIF('5.gk_超额目标'!B:B,B125,'5.gk_超额目标'!D:D)&gt;0,SUMIF('5.gk_超额目标'!B:B,B125,'5.gk_超额目标'!D:D),"")</f>
        <v>276.102098111914</v>
      </c>
      <c r="L125" s="116" t="str">
        <f>IF(SUMIF('6.gk_年级管理'!A:A,B125,'6.gk_年级管理'!D:D)&gt;0,SUMIF('6.gk_年级管理'!A:A,B125,'6.gk_年级管理'!D:D),"")</f>
        <v/>
      </c>
      <c r="M125" s="58">
        <f t="shared" si="5"/>
        <v>25288.066028973</v>
      </c>
      <c r="N125" s="23">
        <f t="shared" si="6"/>
        <v>33132.0754689648</v>
      </c>
      <c r="O125" s="23">
        <f t="shared" si="7"/>
        <v>33132.0754689648</v>
      </c>
      <c r="P125" s="122"/>
    </row>
    <row r="126" ht="15.95" customHeight="1" spans="1:16">
      <c r="A126" s="113">
        <v>119</v>
      </c>
      <c r="B126" s="113" t="s">
        <v>147</v>
      </c>
      <c r="C126" s="115">
        <f>IF(SUMIF(高一质量奖!A:A,B126,高一质量奖!B:B)&gt;0,SUMIF(高一质量奖!A:A,B126,高一质量奖!B:B),"")</f>
        <v>3396.0426883225</v>
      </c>
      <c r="D126" s="115" t="str">
        <f>IF(SUMIF(高二质量奖!A:A,B126,高二质量奖!B:B)&gt;0,SUMIF(高二质量奖!A:A,B126,高二质量奖!B:B),"")</f>
        <v/>
      </c>
      <c r="E126" s="115" t="str">
        <f>IF(SUMIF(高三质量奖!A:A,B126,高三质量奖!D:D)&gt;0,SUMIF(高三质量奖!A:A,B126,高三质量奖!D:D),"")</f>
        <v/>
      </c>
      <c r="F126" s="115">
        <f t="shared" si="4"/>
        <v>3396.0426883225</v>
      </c>
      <c r="G126" s="116" t="str">
        <f>IF(SUMIFS('1.gk_工作量'!$M$4:$M$63,'1.gk_工作量'!$B$4:$B$63,B126)&gt;0,SUMIFS('1.gk_工作量'!$M$4:$M$63,'1.gk_工作量'!$B$4:$B$63,B126),"")</f>
        <v/>
      </c>
      <c r="H126" s="116" t="str">
        <f>IF(SUMIFS('2.gk_过程评价'!$C:$C,'2.gk_过程评价'!$A:$A,B126)&gt;0,SUMIFS('2.gk_过程评价'!$C:$C,'2.gk_过程评价'!$A:$A,B126),"")</f>
        <v/>
      </c>
      <c r="I126" s="56" t="str">
        <f>IF(SUMIF('3.gk_上线质量'!B:B,B126,'3.gk_上线质量'!D:D)&lt;&gt;0,SUMIF('3.gk_上线质量'!B:B,B126,'3.gk_上线质量'!D:D),"")</f>
        <v/>
      </c>
      <c r="J126" s="116" t="str">
        <f>IF(SUMIFS('4.gk_艺体质量'!$E$4:$E$53,'4.gk_艺体质量'!$A$4:$A$53,B126)&gt;0,SUMIFS('4.gk_艺体质量'!$E$4:$E$53,'4.gk_艺体质量'!$A$4:$A$53,B126),"")</f>
        <v/>
      </c>
      <c r="K126" s="116" t="str">
        <f>IF(SUMIF('5.gk_超额目标'!B:B,B126,'5.gk_超额目标'!D:D)&gt;0,SUMIF('5.gk_超额目标'!B:B,B126,'5.gk_超额目标'!D:D),"")</f>
        <v/>
      </c>
      <c r="L126" s="116" t="str">
        <f>IF(SUMIF('6.gk_年级管理'!A:A,B126,'6.gk_年级管理'!D:D)&gt;0,SUMIF('6.gk_年级管理'!A:A,B126,'6.gk_年级管理'!D:D),"")</f>
        <v/>
      </c>
      <c r="M126" s="58">
        <f t="shared" si="5"/>
        <v>0</v>
      </c>
      <c r="N126" s="23">
        <f t="shared" si="6"/>
        <v>3396.0426883225</v>
      </c>
      <c r="O126" s="23">
        <f t="shared" si="7"/>
        <v>3396.0426883225</v>
      </c>
      <c r="P126" s="122"/>
    </row>
    <row r="127" ht="15.95" customHeight="1" spans="1:16">
      <c r="A127" s="113">
        <v>120</v>
      </c>
      <c r="B127" s="113" t="s">
        <v>148</v>
      </c>
      <c r="C127" s="115">
        <f>IF(SUMIF(高一质量奖!A:A,B127,高一质量奖!B:B)&gt;0,SUMIF(高一质量奖!A:A,B127,高一质量奖!B:B),"")</f>
        <v>3406.39210349152</v>
      </c>
      <c r="D127" s="115" t="str">
        <f>IF(SUMIF(高二质量奖!A:A,B127,高二质量奖!B:B)&gt;0,SUMIF(高二质量奖!A:A,B127,高二质量奖!B:B),"")</f>
        <v/>
      </c>
      <c r="E127" s="115" t="str">
        <f>IF(SUMIF(高三质量奖!A:A,B127,高三质量奖!D:D)&gt;0,SUMIF(高三质量奖!A:A,B127,高三质量奖!D:D),"")</f>
        <v/>
      </c>
      <c r="F127" s="115">
        <f t="shared" si="4"/>
        <v>3406.39210349152</v>
      </c>
      <c r="G127" s="116" t="str">
        <f>IF(SUMIFS('1.gk_工作量'!$M$4:$M$63,'1.gk_工作量'!$B$4:$B$63,B127)&gt;0,SUMIFS('1.gk_工作量'!$M$4:$M$63,'1.gk_工作量'!$B$4:$B$63,B127),"")</f>
        <v/>
      </c>
      <c r="H127" s="116" t="str">
        <f>IF(SUMIFS('2.gk_过程评价'!$C:$C,'2.gk_过程评价'!$A:$A,B127)&gt;0,SUMIFS('2.gk_过程评价'!$C:$C,'2.gk_过程评价'!$A:$A,B127),"")</f>
        <v/>
      </c>
      <c r="I127" s="56" t="str">
        <f>IF(SUMIF('3.gk_上线质量'!B:B,B127,'3.gk_上线质量'!D:D)&lt;&gt;0,SUMIF('3.gk_上线质量'!B:B,B127,'3.gk_上线质量'!D:D),"")</f>
        <v/>
      </c>
      <c r="J127" s="116" t="str">
        <f>IF(SUMIFS('4.gk_艺体质量'!$E$4:$E$53,'4.gk_艺体质量'!$A$4:$A$53,B127)&gt;0,SUMIFS('4.gk_艺体质量'!$E$4:$E$53,'4.gk_艺体质量'!$A$4:$A$53,B127),"")</f>
        <v/>
      </c>
      <c r="K127" s="116" t="str">
        <f>IF(SUMIF('5.gk_超额目标'!B:B,B127,'5.gk_超额目标'!D:D)&gt;0,SUMIF('5.gk_超额目标'!B:B,B127,'5.gk_超额目标'!D:D),"")</f>
        <v/>
      </c>
      <c r="L127" s="116" t="str">
        <f>IF(SUMIF('6.gk_年级管理'!A:A,B127,'6.gk_年级管理'!D:D)&gt;0,SUMIF('6.gk_年级管理'!A:A,B127,'6.gk_年级管理'!D:D),"")</f>
        <v/>
      </c>
      <c r="M127" s="58">
        <f t="shared" si="5"/>
        <v>0</v>
      </c>
      <c r="N127" s="23">
        <f t="shared" si="6"/>
        <v>3406.39210349152</v>
      </c>
      <c r="O127" s="23">
        <f t="shared" si="7"/>
        <v>3406.39210349152</v>
      </c>
      <c r="P127" s="122"/>
    </row>
    <row r="128" ht="15.95" customHeight="1" spans="1:16">
      <c r="A128" s="113">
        <v>121</v>
      </c>
      <c r="B128" s="113" t="s">
        <v>149</v>
      </c>
      <c r="C128" s="115" t="str">
        <f>IF(SUMIF(高一质量奖!A:A,B128,高一质量奖!B:B)&gt;0,SUMIF(高一质量奖!A:A,B128,高一质量奖!B:B),"")</f>
        <v/>
      </c>
      <c r="D128" s="115" t="str">
        <f>IF(SUMIF(高二质量奖!A:A,B128,高二质量奖!B:B)&gt;0,SUMIF(高二质量奖!A:A,B128,高二质量奖!B:B),"")</f>
        <v/>
      </c>
      <c r="E128" s="115" t="str">
        <f>IF(SUMIF(高三质量奖!A:A,B128,高三质量奖!D:D)&gt;0,SUMIF(高三质量奖!A:A,B128,高三质量奖!D:D),"")</f>
        <v/>
      </c>
      <c r="F128" s="115">
        <f t="shared" si="4"/>
        <v>0</v>
      </c>
      <c r="G128" s="116">
        <f>IF(SUMIFS('1.gk_工作量'!$M$4:$M$63,'1.gk_工作量'!$B$4:$B$63,B128)&gt;0,SUMIFS('1.gk_工作量'!$M$4:$M$63,'1.gk_工作量'!$B$4:$B$63,B128),"")</f>
        <v>6028.31562190839</v>
      </c>
      <c r="H128" s="116" t="str">
        <f>IF(SUMIFS('2.gk_过程评价'!$C:$C,'2.gk_过程评价'!$A:$A,B128)&gt;0,SUMIFS('2.gk_过程评价'!$C:$C,'2.gk_过程评价'!$A:$A,B128),"")</f>
        <v/>
      </c>
      <c r="I128" s="56" t="str">
        <f>IF(SUMIF('3.gk_上线质量'!B:B,B128,'3.gk_上线质量'!D:D)&lt;&gt;0,SUMIF('3.gk_上线质量'!B:B,B128,'3.gk_上线质量'!D:D),"")</f>
        <v/>
      </c>
      <c r="J128" s="116" t="str">
        <f>IF(SUMIFS('4.gk_艺体质量'!$E$4:$E$53,'4.gk_艺体质量'!$A$4:$A$53,B128)&gt;0,SUMIFS('4.gk_艺体质量'!$E$4:$E$53,'4.gk_艺体质量'!$A$4:$A$53,B128),"")</f>
        <v/>
      </c>
      <c r="K128" s="116" t="str">
        <f>IF(SUMIF('5.gk_超额目标'!B:B,B128,'5.gk_超额目标'!D:D)&gt;0,SUMIF('5.gk_超额目标'!B:B,B128,'5.gk_超额目标'!D:D),"")</f>
        <v/>
      </c>
      <c r="L128" s="116" t="str">
        <f>IF(SUMIF('6.gk_年级管理'!A:A,B128,'6.gk_年级管理'!D:D)&gt;0,SUMIF('6.gk_年级管理'!A:A,B128,'6.gk_年级管理'!D:D),"")</f>
        <v/>
      </c>
      <c r="M128" s="58">
        <f t="shared" si="5"/>
        <v>6028.31562190839</v>
      </c>
      <c r="N128" s="23">
        <f t="shared" si="6"/>
        <v>6028.31562190839</v>
      </c>
      <c r="O128" s="23">
        <f t="shared" si="7"/>
        <v>6028.31562190839</v>
      </c>
      <c r="P128" s="122"/>
    </row>
    <row r="129" ht="15.95" customHeight="1" spans="1:16">
      <c r="A129" s="113">
        <v>122</v>
      </c>
      <c r="B129" s="113" t="s">
        <v>150</v>
      </c>
      <c r="C129" s="115" t="str">
        <f>IF(SUMIF(高一质量奖!A:A,B129,高一质量奖!B:B)&gt;0,SUMIF(高一质量奖!A:A,B129,高一质量奖!B:B),"")</f>
        <v/>
      </c>
      <c r="D129" s="115">
        <f>IF(SUMIF(高二质量奖!A:A,B129,高二质量奖!B:B)&gt;0,SUMIF(高二质量奖!A:A,B129,高二质量奖!B:B),"")</f>
        <v>2004.23042516836</v>
      </c>
      <c r="E129" s="115" t="str">
        <f>IF(SUMIF(高三质量奖!A:A,B129,高三质量奖!D:D)&gt;0,SUMIF(高三质量奖!A:A,B129,高三质量奖!D:D),"")</f>
        <v/>
      </c>
      <c r="F129" s="115">
        <f t="shared" si="4"/>
        <v>2004.23042516836</v>
      </c>
      <c r="G129" s="116" t="str">
        <f>IF(SUMIFS('1.gk_工作量'!$M$4:$M$63,'1.gk_工作量'!$B$4:$B$63,B129)&gt;0,SUMIFS('1.gk_工作量'!$M$4:$M$63,'1.gk_工作量'!$B$4:$B$63,B129),"")</f>
        <v/>
      </c>
      <c r="H129" s="116" t="str">
        <f>IF(SUMIFS('2.gk_过程评价'!$C:$C,'2.gk_过程评价'!$A:$A,B129)&gt;0,SUMIFS('2.gk_过程评价'!$C:$C,'2.gk_过程评价'!$A:$A,B129),"")</f>
        <v/>
      </c>
      <c r="I129" s="56" t="str">
        <f>IF(SUMIF('3.gk_上线质量'!B:B,B129,'3.gk_上线质量'!D:D)&lt;&gt;0,SUMIF('3.gk_上线质量'!B:B,B129,'3.gk_上线质量'!D:D),"")</f>
        <v/>
      </c>
      <c r="J129" s="116" t="str">
        <f>IF(SUMIFS('4.gk_艺体质量'!$E$4:$E$53,'4.gk_艺体质量'!$A$4:$A$53,B129)&gt;0,SUMIFS('4.gk_艺体质量'!$E$4:$E$53,'4.gk_艺体质量'!$A$4:$A$53,B129),"")</f>
        <v/>
      </c>
      <c r="K129" s="116" t="str">
        <f>IF(SUMIF('5.gk_超额目标'!B:B,B129,'5.gk_超额目标'!D:D)&gt;0,SUMIF('5.gk_超额目标'!B:B,B129,'5.gk_超额目标'!D:D),"")</f>
        <v/>
      </c>
      <c r="L129" s="116" t="str">
        <f>IF(SUMIF('6.gk_年级管理'!A:A,B129,'6.gk_年级管理'!D:D)&gt;0,SUMIF('6.gk_年级管理'!A:A,B129,'6.gk_年级管理'!D:D),"")</f>
        <v/>
      </c>
      <c r="M129" s="58">
        <f t="shared" si="5"/>
        <v>0</v>
      </c>
      <c r="N129" s="23">
        <f t="shared" si="6"/>
        <v>2004.23042516836</v>
      </c>
      <c r="O129" s="23">
        <f t="shared" si="7"/>
        <v>2004.23042516836</v>
      </c>
      <c r="P129" s="122"/>
    </row>
    <row r="130" ht="15.95" customHeight="1" spans="1:16">
      <c r="A130" s="113">
        <v>123</v>
      </c>
      <c r="B130" s="113" t="s">
        <v>151</v>
      </c>
      <c r="C130" s="115">
        <f>IF(SUMIF(高一质量奖!A:A,B130,高一质量奖!B:B)&gt;0,SUMIF(高一质量奖!A:A,B130,高一质量奖!B:B),"")</f>
        <v>1469.76538280107</v>
      </c>
      <c r="D130" s="115" t="str">
        <f>IF(SUMIF(高二质量奖!A:A,B130,高二质量奖!B:B)&gt;0,SUMIF(高二质量奖!A:A,B130,高二质量奖!B:B),"")</f>
        <v/>
      </c>
      <c r="E130" s="115" t="str">
        <f>IF(SUMIF(高三质量奖!A:A,B130,高三质量奖!D:D)&gt;0,SUMIF(高三质量奖!A:A,B130,高三质量奖!D:D),"")</f>
        <v/>
      </c>
      <c r="F130" s="115">
        <f t="shared" si="4"/>
        <v>1469.76538280107</v>
      </c>
      <c r="G130" s="116" t="str">
        <f>IF(SUMIFS('1.gk_工作量'!$M$4:$M$63,'1.gk_工作量'!$B$4:$B$63,B130)&gt;0,SUMIFS('1.gk_工作量'!$M$4:$M$63,'1.gk_工作量'!$B$4:$B$63,B130),"")</f>
        <v/>
      </c>
      <c r="H130" s="116" t="str">
        <f>IF(SUMIFS('2.gk_过程评价'!$C:$C,'2.gk_过程评价'!$A:$A,B130)&gt;0,SUMIFS('2.gk_过程评价'!$C:$C,'2.gk_过程评价'!$A:$A,B130),"")</f>
        <v/>
      </c>
      <c r="I130" s="56" t="str">
        <f>IF(SUMIF('3.gk_上线质量'!B:B,B130,'3.gk_上线质量'!D:D)&lt;&gt;0,SUMIF('3.gk_上线质量'!B:B,B130,'3.gk_上线质量'!D:D),"")</f>
        <v/>
      </c>
      <c r="J130" s="116" t="str">
        <f>IF(SUMIFS('4.gk_艺体质量'!$E$4:$E$53,'4.gk_艺体质量'!$A$4:$A$53,B130)&gt;0,SUMIFS('4.gk_艺体质量'!$E$4:$E$53,'4.gk_艺体质量'!$A$4:$A$53,B130),"")</f>
        <v/>
      </c>
      <c r="K130" s="116" t="str">
        <f>IF(SUMIF('5.gk_超额目标'!B:B,B130,'5.gk_超额目标'!D:D)&gt;0,SUMIF('5.gk_超额目标'!B:B,B130,'5.gk_超额目标'!D:D),"")</f>
        <v/>
      </c>
      <c r="L130" s="116" t="str">
        <f>IF(SUMIF('6.gk_年级管理'!A:A,B130,'6.gk_年级管理'!D:D)&gt;0,SUMIF('6.gk_年级管理'!A:A,B130,'6.gk_年级管理'!D:D),"")</f>
        <v/>
      </c>
      <c r="M130" s="58">
        <f t="shared" si="5"/>
        <v>0</v>
      </c>
      <c r="N130" s="23">
        <f t="shared" si="6"/>
        <v>1469.76538280107</v>
      </c>
      <c r="O130" s="23">
        <f t="shared" si="7"/>
        <v>1469.76538280107</v>
      </c>
      <c r="P130" s="122"/>
    </row>
    <row r="131" ht="15.95" customHeight="1" spans="1:16">
      <c r="A131" s="113">
        <v>124</v>
      </c>
      <c r="B131" s="113" t="s">
        <v>152</v>
      </c>
      <c r="C131" s="115" t="str">
        <f>IF(SUMIF(高一质量奖!A:A,B131,高一质量奖!B:B)&gt;0,SUMIF(高一质量奖!A:A,B131,高一质量奖!B:B),"")</f>
        <v/>
      </c>
      <c r="D131" s="115">
        <f>IF(SUMIF(高二质量奖!A:A,B131,高二质量奖!B:B)&gt;0,SUMIF(高二质量奖!A:A,B131,高二质量奖!B:B),"")</f>
        <v>6388.39689621876</v>
      </c>
      <c r="E131" s="115" t="str">
        <f>IF(SUMIF(高三质量奖!A:A,B131,高三质量奖!D:D)&gt;0,SUMIF(高三质量奖!A:A,B131,高三质量奖!D:D),"")</f>
        <v/>
      </c>
      <c r="F131" s="115">
        <f t="shared" si="4"/>
        <v>6388.39689621876</v>
      </c>
      <c r="G131" s="116" t="str">
        <f>IF(SUMIFS('1.gk_工作量'!$M$4:$M$63,'1.gk_工作量'!$B$4:$B$63,B131)&gt;0,SUMIFS('1.gk_工作量'!$M$4:$M$63,'1.gk_工作量'!$B$4:$B$63,B131),"")</f>
        <v/>
      </c>
      <c r="H131" s="116" t="str">
        <f>IF(SUMIFS('2.gk_过程评价'!$C:$C,'2.gk_过程评价'!$A:$A,B131)&gt;0,SUMIFS('2.gk_过程评价'!$C:$C,'2.gk_过程评价'!$A:$A,B131),"")</f>
        <v/>
      </c>
      <c r="I131" s="56" t="str">
        <f>IF(SUMIF('3.gk_上线质量'!B:B,B131,'3.gk_上线质量'!D:D)&lt;&gt;0,SUMIF('3.gk_上线质量'!B:B,B131,'3.gk_上线质量'!D:D),"")</f>
        <v/>
      </c>
      <c r="J131" s="116" t="str">
        <f>IF(SUMIFS('4.gk_艺体质量'!$E$4:$E$53,'4.gk_艺体质量'!$A$4:$A$53,B131)&gt;0,SUMIFS('4.gk_艺体质量'!$E$4:$E$53,'4.gk_艺体质量'!$A$4:$A$53,B131),"")</f>
        <v/>
      </c>
      <c r="K131" s="116" t="str">
        <f>IF(SUMIF('5.gk_超额目标'!B:B,B131,'5.gk_超额目标'!D:D)&gt;0,SUMIF('5.gk_超额目标'!B:B,B131,'5.gk_超额目标'!D:D),"")</f>
        <v/>
      </c>
      <c r="L131" s="116" t="str">
        <f>IF(SUMIF('6.gk_年级管理'!A:A,B131,'6.gk_年级管理'!D:D)&gt;0,SUMIF('6.gk_年级管理'!A:A,B131,'6.gk_年级管理'!D:D),"")</f>
        <v/>
      </c>
      <c r="M131" s="58">
        <f t="shared" si="5"/>
        <v>0</v>
      </c>
      <c r="N131" s="23">
        <f t="shared" si="6"/>
        <v>6388.39689621876</v>
      </c>
      <c r="O131" s="23">
        <f t="shared" si="7"/>
        <v>6388.39689621876</v>
      </c>
      <c r="P131" s="122"/>
    </row>
    <row r="132" ht="15.95" customHeight="1" spans="1:16">
      <c r="A132" s="113">
        <v>125</v>
      </c>
      <c r="B132" s="113" t="s">
        <v>153</v>
      </c>
      <c r="C132" s="115" t="str">
        <f>IF(SUMIF(高一质量奖!A:A,B132,高一质量奖!B:B)&gt;0,SUMIF(高一质量奖!A:A,B132,高一质量奖!B:B),"")</f>
        <v/>
      </c>
      <c r="D132" s="115" t="str">
        <f>IF(SUMIF(高二质量奖!A:A,B132,高二质量奖!B:B)&gt;0,SUMIF(高二质量奖!A:A,B132,高二质量奖!B:B),"")</f>
        <v/>
      </c>
      <c r="E132" s="115">
        <f>IF(SUMIF(高三质量奖!A:A,B132,高三质量奖!D:D)&gt;0,SUMIF(高三质量奖!A:A,B132,高三质量奖!D:D),"")</f>
        <v>13521.5131798101</v>
      </c>
      <c r="F132" s="115">
        <f t="shared" si="4"/>
        <v>13521.5131798101</v>
      </c>
      <c r="G132" s="116">
        <f>IF(SUMIFS('1.gk_工作量'!$M$4:$M$63,'1.gk_工作量'!$B$4:$B$63,B132)&gt;0,SUMIFS('1.gk_工作量'!$M$4:$M$63,'1.gk_工作量'!$B$4:$B$63,B132),"")</f>
        <v>15934.0180440537</v>
      </c>
      <c r="H132" s="116">
        <f>IF(SUMIFS('2.gk_过程评价'!$C:$C,'2.gk_过程评价'!$A:$A,B132)&gt;0,SUMIFS('2.gk_过程评价'!$C:$C,'2.gk_过程评价'!$A:$A,B132),"")</f>
        <v>13342.0436872953</v>
      </c>
      <c r="I132" s="56">
        <f>IF(SUMIF('3.gk_上线质量'!B:B,B132,'3.gk_上线质量'!D:D)&lt;&gt;0,SUMIF('3.gk_上线质量'!B:B,B132,'3.gk_上线质量'!D:D),"")</f>
        <v>21419.3972924918</v>
      </c>
      <c r="J132" s="116">
        <f>IF(SUMIFS('4.gk_艺体质量'!$E$4:$E$53,'4.gk_艺体质量'!$A$4:$A$53,B132)&gt;0,SUMIFS('4.gk_艺体质量'!$E$4:$E$53,'4.gk_艺体质量'!$A$4:$A$53,B132),"")</f>
        <v>1832.21300609174</v>
      </c>
      <c r="K132" s="116">
        <f>IF(SUMIF('5.gk_超额目标'!B:B,B132,'5.gk_超额目标'!D:D)&gt;0,SUMIF('5.gk_超额目标'!B:B,B132,'5.gk_超额目标'!D:D),"")</f>
        <v>999.810548423737</v>
      </c>
      <c r="L132" s="116">
        <f>IF(SUMIF('6.gk_年级管理'!A:A,B132,'6.gk_年级管理'!D:D)&gt;0,SUMIF('6.gk_年级管理'!A:A,B132,'6.gk_年级管理'!D:D),"")</f>
        <v>1004.30769230769</v>
      </c>
      <c r="M132" s="58">
        <f t="shared" si="5"/>
        <v>54531.790270664</v>
      </c>
      <c r="N132" s="23">
        <f t="shared" si="6"/>
        <v>68053.3034504741</v>
      </c>
      <c r="O132" s="23">
        <f t="shared" si="7"/>
        <v>68053.3034504741</v>
      </c>
      <c r="P132" s="122"/>
    </row>
    <row r="133" ht="15.95" customHeight="1" spans="1:16">
      <c r="A133" s="113">
        <v>126</v>
      </c>
      <c r="B133" s="113" t="s">
        <v>154</v>
      </c>
      <c r="C133" s="115" t="str">
        <f>IF(SUMIF(高一质量奖!A:A,B133,高一质量奖!B:B)&gt;0,SUMIF(高一质量奖!A:A,B133,高一质量奖!B:B),"")</f>
        <v/>
      </c>
      <c r="D133" s="115">
        <f>IF(SUMIF(高二质量奖!A:A,B133,高二质量奖!B:B)&gt;0,SUMIF(高二质量奖!A:A,B133,高二质量奖!B:B),"")</f>
        <v>10924.689376494</v>
      </c>
      <c r="E133" s="115" t="str">
        <f>IF(SUMIF(高三质量奖!A:A,B133,高三质量奖!D:D)&gt;0,SUMIF(高三质量奖!A:A,B133,高三质量奖!D:D),"")</f>
        <v/>
      </c>
      <c r="F133" s="115">
        <f t="shared" si="4"/>
        <v>10924.689376494</v>
      </c>
      <c r="G133" s="116" t="str">
        <f>IF(SUMIFS('1.gk_工作量'!$M$4:$M$63,'1.gk_工作量'!$B$4:$B$63,B133)&gt;0,SUMIFS('1.gk_工作量'!$M$4:$M$63,'1.gk_工作量'!$B$4:$B$63,B133),"")</f>
        <v/>
      </c>
      <c r="H133" s="116" t="str">
        <f>IF(SUMIFS('2.gk_过程评价'!$C:$C,'2.gk_过程评价'!$A:$A,B133)&gt;0,SUMIFS('2.gk_过程评价'!$C:$C,'2.gk_过程评价'!$A:$A,B133),"")</f>
        <v/>
      </c>
      <c r="I133" s="56" t="str">
        <f>IF(SUMIF('3.gk_上线质量'!B:B,B133,'3.gk_上线质量'!D:D)&lt;&gt;0,SUMIF('3.gk_上线质量'!B:B,B133,'3.gk_上线质量'!D:D),"")</f>
        <v/>
      </c>
      <c r="J133" s="116" t="str">
        <f>IF(SUMIFS('4.gk_艺体质量'!$E$4:$E$53,'4.gk_艺体质量'!$A$4:$A$53,B133)&gt;0,SUMIFS('4.gk_艺体质量'!$E$4:$E$53,'4.gk_艺体质量'!$A$4:$A$53,B133),"")</f>
        <v/>
      </c>
      <c r="K133" s="116" t="str">
        <f>IF(SUMIF('5.gk_超额目标'!B:B,B133,'5.gk_超额目标'!D:D)&gt;0,SUMIF('5.gk_超额目标'!B:B,B133,'5.gk_超额目标'!D:D),"")</f>
        <v/>
      </c>
      <c r="L133" s="116" t="str">
        <f>IF(SUMIF('6.gk_年级管理'!A:A,B133,'6.gk_年级管理'!D:D)&gt;0,SUMIF('6.gk_年级管理'!A:A,B133,'6.gk_年级管理'!D:D),"")</f>
        <v/>
      </c>
      <c r="M133" s="58">
        <f t="shared" si="5"/>
        <v>0</v>
      </c>
      <c r="N133" s="23">
        <f t="shared" si="6"/>
        <v>10924.689376494</v>
      </c>
      <c r="O133" s="23">
        <f t="shared" si="7"/>
        <v>10924.689376494</v>
      </c>
      <c r="P133" s="122" t="s">
        <v>24</v>
      </c>
    </row>
    <row r="134" ht="15.95" customHeight="1" spans="1:16">
      <c r="A134" s="113">
        <v>127</v>
      </c>
      <c r="B134" s="113" t="s">
        <v>155</v>
      </c>
      <c r="C134" s="115" t="str">
        <f>IF(SUMIF(高一质量奖!A:A,B134,高一质量奖!B:B)&gt;0,SUMIF(高一质量奖!A:A,B134,高一质量奖!B:B),"")</f>
        <v/>
      </c>
      <c r="D134" s="115">
        <f>IF(SUMIF(高二质量奖!A:A,B134,高二质量奖!B:B)&gt;0,SUMIF(高二质量奖!A:A,B134,高二质量奖!B:B),"")</f>
        <v>1978.51552718245</v>
      </c>
      <c r="E134" s="115" t="str">
        <f>IF(SUMIF(高三质量奖!A:A,B134,高三质量奖!D:D)&gt;0,SUMIF(高三质量奖!A:A,B134,高三质量奖!D:D),"")</f>
        <v/>
      </c>
      <c r="F134" s="115">
        <f t="shared" si="4"/>
        <v>1978.51552718245</v>
      </c>
      <c r="G134" s="116" t="str">
        <f>IF(SUMIFS('1.gk_工作量'!$M$4:$M$63,'1.gk_工作量'!$B$4:$B$63,B134)&gt;0,SUMIFS('1.gk_工作量'!$M$4:$M$63,'1.gk_工作量'!$B$4:$B$63,B134),"")</f>
        <v/>
      </c>
      <c r="H134" s="116" t="str">
        <f>IF(SUMIFS('2.gk_过程评价'!$C:$C,'2.gk_过程评价'!$A:$A,B134)&gt;0,SUMIFS('2.gk_过程评价'!$C:$C,'2.gk_过程评价'!$A:$A,B134),"")</f>
        <v/>
      </c>
      <c r="I134" s="56" t="str">
        <f>IF(SUMIF('3.gk_上线质量'!B:B,B134,'3.gk_上线质量'!D:D)&lt;&gt;0,SUMIF('3.gk_上线质量'!B:B,B134,'3.gk_上线质量'!D:D),"")</f>
        <v/>
      </c>
      <c r="J134" s="116" t="str">
        <f>IF(SUMIFS('4.gk_艺体质量'!$E$4:$E$53,'4.gk_艺体质量'!$A$4:$A$53,B134)&gt;0,SUMIFS('4.gk_艺体质量'!$E$4:$E$53,'4.gk_艺体质量'!$A$4:$A$53,B134),"")</f>
        <v/>
      </c>
      <c r="K134" s="116" t="str">
        <f>IF(SUMIF('5.gk_超额目标'!B:B,B134,'5.gk_超额目标'!D:D)&gt;0,SUMIF('5.gk_超额目标'!B:B,B134,'5.gk_超额目标'!D:D),"")</f>
        <v/>
      </c>
      <c r="L134" s="116" t="str">
        <f>IF(SUMIF('6.gk_年级管理'!A:A,B134,'6.gk_年级管理'!D:D)&gt;0,SUMIF('6.gk_年级管理'!A:A,B134,'6.gk_年级管理'!D:D),"")</f>
        <v/>
      </c>
      <c r="M134" s="58">
        <f t="shared" si="5"/>
        <v>0</v>
      </c>
      <c r="N134" s="23">
        <f t="shared" si="6"/>
        <v>1978.51552718245</v>
      </c>
      <c r="O134" s="23">
        <f t="shared" si="7"/>
        <v>1978.51552718245</v>
      </c>
      <c r="P134" s="122"/>
    </row>
    <row r="135" ht="15.95" customHeight="1" spans="1:16">
      <c r="A135" s="113">
        <v>128</v>
      </c>
      <c r="B135" s="113" t="s">
        <v>156</v>
      </c>
      <c r="C135" s="115" t="str">
        <f>IF(SUMIF(高一质量奖!A:A,B135,高一质量奖!B:B)&gt;0,SUMIF(高一质量奖!A:A,B135,高一质量奖!B:B),"")</f>
        <v/>
      </c>
      <c r="D135" s="115">
        <f>IF(SUMIF(高二质量奖!A:A,B135,高二质量奖!B:B)&gt;0,SUMIF(高二质量奖!A:A,B135,高二质量奖!B:B),"")</f>
        <v>9511.41532943186</v>
      </c>
      <c r="E135" s="115">
        <f>IF(SUMIF(高三质量奖!A:A,B135,高三质量奖!D:D)&gt;0,SUMIF(高三质量奖!A:A,B135,高三质量奖!D:D),"")</f>
        <v>4930.59942637581</v>
      </c>
      <c r="F135" s="115">
        <f t="shared" si="4"/>
        <v>14442.0147558077</v>
      </c>
      <c r="G135" s="116">
        <f>IF(SUMIFS('1.gk_工作量'!$M$4:$M$63,'1.gk_工作量'!$B$4:$B$63,B135)&gt;0,SUMIFS('1.gk_工作量'!$M$4:$M$63,'1.gk_工作量'!$B$4:$B$63,B135),"")</f>
        <v>3463.32871972318</v>
      </c>
      <c r="H135" s="116">
        <f>IF(SUMIFS('2.gk_过程评价'!$C:$C,'2.gk_过程评价'!$A:$A,B135)&gt;0,SUMIFS('2.gk_过程评价'!$C:$C,'2.gk_过程评价'!$A:$A,B135),"")</f>
        <v>4494.6863552435</v>
      </c>
      <c r="I135" s="56">
        <f>IF(SUMIF('3.gk_上线质量'!B:B,B135,'3.gk_上线质量'!D:D)&lt;&gt;0,SUMIF('3.gk_上线质量'!B:B,B135,'3.gk_上线质量'!D:D),"")</f>
        <v>7422.47613806819</v>
      </c>
      <c r="J135" s="116" t="str">
        <f>IF(SUMIFS('4.gk_艺体质量'!$E$4:$E$53,'4.gk_艺体质量'!$A$4:$A$53,B135)&gt;0,SUMIFS('4.gk_艺体质量'!$E$4:$E$53,'4.gk_艺体质量'!$A$4:$A$53,B135),"")</f>
        <v/>
      </c>
      <c r="K135" s="116">
        <f>IF(SUMIF('5.gk_超额目标'!B:B,B135,'5.gk_超额目标'!D:D)&gt;0,SUMIF('5.gk_超额目标'!B:B,B135,'5.gk_超额目标'!D:D),"")</f>
        <v>346.4649278841</v>
      </c>
      <c r="L135" s="116" t="str">
        <f>IF(SUMIF('6.gk_年级管理'!A:A,B135,'6.gk_年级管理'!D:D)&gt;0,SUMIF('6.gk_年级管理'!A:A,B135,'6.gk_年级管理'!D:D),"")</f>
        <v/>
      </c>
      <c r="M135" s="58">
        <f t="shared" si="5"/>
        <v>15726.956140919</v>
      </c>
      <c r="N135" s="23">
        <f t="shared" si="6"/>
        <v>30168.9708967266</v>
      </c>
      <c r="O135" s="23">
        <f t="shared" si="7"/>
        <v>30168.9708967266</v>
      </c>
      <c r="P135" s="122"/>
    </row>
    <row r="136" ht="15.95" customHeight="1" spans="1:16">
      <c r="A136" s="113">
        <v>129</v>
      </c>
      <c r="B136" s="113" t="s">
        <v>157</v>
      </c>
      <c r="C136" s="115" t="str">
        <f>IF(SUMIF(高一质量奖!A:A,B136,高一质量奖!B:B)&gt;0,SUMIF(高一质量奖!A:A,B136,高一质量奖!B:B),"")</f>
        <v/>
      </c>
      <c r="D136" s="115" t="str">
        <f>IF(SUMIF(高二质量奖!A:A,B136,高二质量奖!B:B)&gt;0,SUMIF(高二质量奖!A:A,B136,高二质量奖!B:B),"")</f>
        <v/>
      </c>
      <c r="E136" s="115" t="str">
        <f>IF(SUMIF(高三质量奖!A:A,B136,高三质量奖!D:D)&gt;0,SUMIF(高三质量奖!A:A,B136,高三质量奖!D:D),"")</f>
        <v/>
      </c>
      <c r="F136" s="115">
        <f t="shared" si="4"/>
        <v>0</v>
      </c>
      <c r="G136" s="116">
        <f>IF(SUMIFS('1.gk_工作量'!$M$4:$M$63,'1.gk_工作量'!$B$4:$B$63,B136)&gt;0,SUMIFS('1.gk_工作量'!$M$4:$M$63,'1.gk_工作量'!$B$4:$B$63,B136),"")</f>
        <v>3040.4658704285</v>
      </c>
      <c r="H136" s="116" t="str">
        <f>IF(SUMIFS('2.gk_过程评价'!$C:$C,'2.gk_过程评价'!$A:$A,B136)&gt;0,SUMIFS('2.gk_过程评价'!$C:$C,'2.gk_过程评价'!$A:$A,B136),"")</f>
        <v/>
      </c>
      <c r="I136" s="56" t="str">
        <f>IF(SUMIF('3.gk_上线质量'!B:B,B136,'3.gk_上线质量'!D:D)&lt;&gt;0,SUMIF('3.gk_上线质量'!B:B,B136,'3.gk_上线质量'!D:D),"")</f>
        <v/>
      </c>
      <c r="J136" s="116">
        <f>IF(SUMIFS('4.gk_艺体质量'!$E$4:$E$53,'4.gk_艺体质量'!$A$4:$A$53,B136)&gt;0,SUMIFS('4.gk_艺体质量'!$E$4:$E$53,'4.gk_艺体质量'!$A$4:$A$53,B136),"")</f>
        <v>7100</v>
      </c>
      <c r="K136" s="116" t="str">
        <f>IF(SUMIF('5.gk_超额目标'!B:B,B136,'5.gk_超额目标'!D:D)&gt;0,SUMIF('5.gk_超额目标'!B:B,B136,'5.gk_超额目标'!D:D),"")</f>
        <v/>
      </c>
      <c r="L136" s="116" t="str">
        <f>IF(SUMIF('6.gk_年级管理'!A:A,B136,'6.gk_年级管理'!D:D)&gt;0,SUMIF('6.gk_年级管理'!A:A,B136,'6.gk_年级管理'!D:D),"")</f>
        <v/>
      </c>
      <c r="M136" s="58">
        <f t="shared" si="5"/>
        <v>10140.4658704285</v>
      </c>
      <c r="N136" s="23">
        <f t="shared" si="6"/>
        <v>10140.4658704285</v>
      </c>
      <c r="O136" s="23">
        <f t="shared" si="7"/>
        <v>10140.4658704285</v>
      </c>
      <c r="P136" s="122"/>
    </row>
    <row r="137" ht="15.95" customHeight="1" spans="1:16">
      <c r="A137" s="113">
        <v>130</v>
      </c>
      <c r="B137" s="113" t="s">
        <v>158</v>
      </c>
      <c r="C137" s="115">
        <f>IF(SUMIF(高一质量奖!A:A,B137,高一质量奖!B:B)&gt;0,SUMIF(高一质量奖!A:A,B137,高一质量奖!B:B),"")</f>
        <v>1378.90062628161</v>
      </c>
      <c r="D137" s="115" t="str">
        <f>IF(SUMIF(高二质量奖!A:A,B137,高二质量奖!B:B)&gt;0,SUMIF(高二质量奖!A:A,B137,高二质量奖!B:B),"")</f>
        <v/>
      </c>
      <c r="E137" s="115" t="str">
        <f>IF(SUMIF(高三质量奖!A:A,B137,高三质量奖!D:D)&gt;0,SUMIF(高三质量奖!A:A,B137,高三质量奖!D:D),"")</f>
        <v/>
      </c>
      <c r="F137" s="115">
        <f t="shared" ref="F137:F140" si="8">SUM(C137:E137)</f>
        <v>1378.90062628161</v>
      </c>
      <c r="G137" s="116" t="str">
        <f>IF(SUMIFS('1.gk_工作量'!$M$4:$M$63,'1.gk_工作量'!$B$4:$B$63,B137)&gt;0,SUMIFS('1.gk_工作量'!$M$4:$M$63,'1.gk_工作量'!$B$4:$B$63,B137),"")</f>
        <v/>
      </c>
      <c r="H137" s="116" t="str">
        <f>IF(SUMIFS('2.gk_过程评价'!$C:$C,'2.gk_过程评价'!$A:$A,B137)&gt;0,SUMIFS('2.gk_过程评价'!$C:$C,'2.gk_过程评价'!$A:$A,B137),"")</f>
        <v/>
      </c>
      <c r="I137" s="56" t="str">
        <f>IF(SUMIF('3.gk_上线质量'!B:B,B137,'3.gk_上线质量'!D:D)&lt;&gt;0,SUMIF('3.gk_上线质量'!B:B,B137,'3.gk_上线质量'!D:D),"")</f>
        <v/>
      </c>
      <c r="J137" s="116" t="str">
        <f>IF(SUMIFS('4.gk_艺体质量'!$E$4:$E$53,'4.gk_艺体质量'!$A$4:$A$53,B137)&gt;0,SUMIFS('4.gk_艺体质量'!$E$4:$E$53,'4.gk_艺体质量'!$A$4:$A$53,B137),"")</f>
        <v/>
      </c>
      <c r="K137" s="116" t="str">
        <f>IF(SUMIF('5.gk_超额目标'!B:B,B137,'5.gk_超额目标'!D:D)&gt;0,SUMIF('5.gk_超额目标'!B:B,B137,'5.gk_超额目标'!D:D),"")</f>
        <v/>
      </c>
      <c r="L137" s="116" t="str">
        <f>IF(SUMIF('6.gk_年级管理'!A:A,B137,'6.gk_年级管理'!D:D)&gt;0,SUMIF('6.gk_年级管理'!A:A,B137,'6.gk_年级管理'!D:D),"")</f>
        <v/>
      </c>
      <c r="M137" s="58">
        <f t="shared" ref="M137:M152" si="9">SUM(G137:L137)</f>
        <v>0</v>
      </c>
      <c r="N137" s="23">
        <f t="shared" ref="N137:N152" si="10">F137+M137</f>
        <v>1378.90062628161</v>
      </c>
      <c r="O137" s="23">
        <f t="shared" si="7"/>
        <v>1378.90062628161</v>
      </c>
      <c r="P137" s="122"/>
    </row>
    <row r="138" ht="15.95" customHeight="1" spans="1:16">
      <c r="A138" s="113">
        <v>131</v>
      </c>
      <c r="B138" s="113" t="s">
        <v>159</v>
      </c>
      <c r="C138" s="115" t="str">
        <f>IF(SUMIF(高一质量奖!A:A,B138,高一质量奖!B:B)&gt;0,SUMIF(高一质量奖!A:A,B138,高一质量奖!B:B),"")</f>
        <v/>
      </c>
      <c r="D138" s="115">
        <f>IF(SUMIF(高二质量奖!A:A,B138,高二质量奖!B:B)&gt;0,SUMIF(高二质量奖!A:A,B138,高二质量奖!B:B),"")</f>
        <v>1527.90230737849</v>
      </c>
      <c r="E138" s="115" t="str">
        <f>IF(SUMIF(高三质量奖!A:A,B138,高三质量奖!D:D)&gt;0,SUMIF(高三质量奖!A:A,B138,高三质量奖!D:D),"")</f>
        <v/>
      </c>
      <c r="F138" s="115">
        <f t="shared" si="8"/>
        <v>1527.90230737849</v>
      </c>
      <c r="G138" s="116" t="str">
        <f>IF(SUMIFS('1.gk_工作量'!$M$4:$M$63,'1.gk_工作量'!$B$4:$B$63,B138)&gt;0,SUMIFS('1.gk_工作量'!$M$4:$M$63,'1.gk_工作量'!$B$4:$B$63,B138),"")</f>
        <v/>
      </c>
      <c r="H138" s="116" t="str">
        <f>IF(SUMIFS('2.gk_过程评价'!$C:$C,'2.gk_过程评价'!$A:$A,B138)&gt;0,SUMIFS('2.gk_过程评价'!$C:$C,'2.gk_过程评价'!$A:$A,B138),"")</f>
        <v/>
      </c>
      <c r="I138" s="56" t="str">
        <f>IF(SUMIF('3.gk_上线质量'!B:B,B138,'3.gk_上线质量'!D:D)&lt;&gt;0,SUMIF('3.gk_上线质量'!B:B,B138,'3.gk_上线质量'!D:D),"")</f>
        <v/>
      </c>
      <c r="J138" s="116" t="str">
        <f>IF(SUMIFS('4.gk_艺体质量'!$E$4:$E$53,'4.gk_艺体质量'!$A$4:$A$53,B138)&gt;0,SUMIFS('4.gk_艺体质量'!$E$4:$E$53,'4.gk_艺体质量'!$A$4:$A$53,B138),"")</f>
        <v/>
      </c>
      <c r="K138" s="116" t="str">
        <f>IF(SUMIF('5.gk_超额目标'!B:B,B138,'5.gk_超额目标'!D:D)&gt;0,SUMIF('5.gk_超额目标'!B:B,B138,'5.gk_超额目标'!D:D),"")</f>
        <v/>
      </c>
      <c r="L138" s="116" t="str">
        <f>IF(SUMIF('6.gk_年级管理'!A:A,B138,'6.gk_年级管理'!D:D)&gt;0,SUMIF('6.gk_年级管理'!A:A,B138,'6.gk_年级管理'!D:D),"")</f>
        <v/>
      </c>
      <c r="M138" s="58">
        <f t="shared" si="9"/>
        <v>0</v>
      </c>
      <c r="N138" s="23">
        <f t="shared" si="10"/>
        <v>1527.90230737849</v>
      </c>
      <c r="O138" s="23">
        <f t="shared" si="7"/>
        <v>1527.90230737849</v>
      </c>
      <c r="P138" s="122"/>
    </row>
    <row r="139" ht="15.95" customHeight="1" spans="1:16">
      <c r="A139" s="113">
        <v>132</v>
      </c>
      <c r="B139" s="113" t="s">
        <v>160</v>
      </c>
      <c r="C139" s="115" t="str">
        <f>IF(SUMIF(高一质量奖!A:A,B139,高一质量奖!B:B)&gt;0,SUMIF(高一质量奖!A:A,B139,高一质量奖!B:B),"")</f>
        <v/>
      </c>
      <c r="D139" s="115" t="str">
        <f>IF(SUMIF(高二质量奖!A:A,B139,高二质量奖!B:B)&gt;0,SUMIF(高二质量奖!A:A,B139,高二质量奖!B:B),"")</f>
        <v/>
      </c>
      <c r="E139" s="115" t="str">
        <f>IF(SUMIF(高三质量奖!A:A,B139,高三质量奖!D:D)&gt;0,SUMIF(高三质量奖!A:A,B139,高三质量奖!D:D),"")</f>
        <v/>
      </c>
      <c r="F139" s="115">
        <f t="shared" si="8"/>
        <v>0</v>
      </c>
      <c r="G139" s="116">
        <f>IF(SUMIFS('1.gk_工作量'!$M$4:$M$63,'1.gk_工作量'!$B$4:$B$63,B139)&gt;0,SUMIFS('1.gk_工作量'!$M$4:$M$63,'1.gk_工作量'!$B$4:$B$63,B139),"")</f>
        <v>4878.05314593938</v>
      </c>
      <c r="H139" s="116" t="str">
        <f>IF(SUMIFS('2.gk_过程评价'!$C:$C,'2.gk_过程评价'!$A:$A,B139)&gt;0,SUMIFS('2.gk_过程评价'!$C:$C,'2.gk_过程评价'!$A:$A,B139),"")</f>
        <v/>
      </c>
      <c r="I139" s="56" t="str">
        <f>IF(SUMIF('3.gk_上线质量'!B:B,B139,'3.gk_上线质量'!D:D)&lt;&gt;0,SUMIF('3.gk_上线质量'!B:B,B139,'3.gk_上线质量'!D:D),"")</f>
        <v/>
      </c>
      <c r="J139" s="116">
        <f>IF(SUMIFS('4.gk_艺体质量'!$E$4:$E$53,'4.gk_艺体质量'!$A$4:$A$53,B139)&gt;0,SUMIFS('4.gk_艺体质量'!$E$4:$E$53,'4.gk_艺体质量'!$A$4:$A$53,B139),"")</f>
        <v>5200</v>
      </c>
      <c r="K139" s="116" t="str">
        <f>IF(SUMIF('5.gk_超额目标'!B:B,B139,'5.gk_超额目标'!D:D)&gt;0,SUMIF('5.gk_超额目标'!B:B,B139,'5.gk_超额目标'!D:D),"")</f>
        <v/>
      </c>
      <c r="L139" s="116" t="str">
        <f>IF(SUMIF('6.gk_年级管理'!A:A,B139,'6.gk_年级管理'!D:D)&gt;0,SUMIF('6.gk_年级管理'!A:A,B139,'6.gk_年级管理'!D:D),"")</f>
        <v/>
      </c>
      <c r="M139" s="58">
        <f t="shared" si="9"/>
        <v>10078.0531459394</v>
      </c>
      <c r="N139" s="23">
        <f t="shared" si="10"/>
        <v>10078.0531459394</v>
      </c>
      <c r="O139" s="23">
        <f t="shared" si="7"/>
        <v>10078.0531459394</v>
      </c>
      <c r="P139" s="122"/>
    </row>
    <row r="140" ht="15.95" customHeight="1" spans="1:16">
      <c r="A140" s="113">
        <v>133</v>
      </c>
      <c r="B140" s="113" t="s">
        <v>161</v>
      </c>
      <c r="C140" s="115">
        <f>IF(SUMIF(高一质量奖!A:A,B140,高一质量奖!B:B)&gt;0,SUMIF(高一质量奖!A:A,B140,高一质量奖!B:B),"")</f>
        <v>3242.30218895355</v>
      </c>
      <c r="D140" s="115" t="str">
        <f>IF(SUMIF(高二质量奖!A:A,B140,高二质量奖!B:B)&gt;0,SUMIF(高二质量奖!A:A,B140,高二质量奖!B:B),"")</f>
        <v/>
      </c>
      <c r="E140" s="115" t="str">
        <f>IF(SUMIF(高三质量奖!A:A,B140,高三质量奖!D:D)&gt;0,SUMIF(高三质量奖!A:A,B140,高三质量奖!D:D),"")</f>
        <v/>
      </c>
      <c r="F140" s="115">
        <f t="shared" si="8"/>
        <v>3242.30218895355</v>
      </c>
      <c r="G140" s="116" t="str">
        <f>IF(SUMIFS('1.gk_工作量'!$M$4:$M$63,'1.gk_工作量'!$B$4:$B$63,B140)&gt;0,SUMIFS('1.gk_工作量'!$M$4:$M$63,'1.gk_工作量'!$B$4:$B$63,B140),"")</f>
        <v/>
      </c>
      <c r="H140" s="116" t="str">
        <f>IF(SUMIFS('2.gk_过程评价'!$C:$C,'2.gk_过程评价'!$A:$A,B140)&gt;0,SUMIFS('2.gk_过程评价'!$C:$C,'2.gk_过程评价'!$A:$A,B140),"")</f>
        <v/>
      </c>
      <c r="I140" s="56" t="str">
        <f>IF(SUMIF('3.gk_上线质量'!B:B,B140,'3.gk_上线质量'!D:D)&lt;&gt;0,SUMIF('3.gk_上线质量'!B:B,B140,'3.gk_上线质量'!D:D),"")</f>
        <v/>
      </c>
      <c r="J140" s="116" t="str">
        <f>IF(SUMIFS('4.gk_艺体质量'!$E$4:$E$53,'4.gk_艺体质量'!$A$4:$A$53,B140)&gt;0,SUMIFS('4.gk_艺体质量'!$E$4:$E$53,'4.gk_艺体质量'!$A$4:$A$53,B140),"")</f>
        <v/>
      </c>
      <c r="K140" s="116" t="str">
        <f>IF(SUMIF('5.gk_超额目标'!B:B,B140,'5.gk_超额目标'!D:D)&gt;0,SUMIF('5.gk_超额目标'!B:B,B140,'5.gk_超额目标'!D:D),"")</f>
        <v/>
      </c>
      <c r="L140" s="116" t="str">
        <f>IF(SUMIF('6.gk_年级管理'!A:A,B140,'6.gk_年级管理'!D:D)&gt;0,SUMIF('6.gk_年级管理'!A:A,B140,'6.gk_年级管理'!D:D),"")</f>
        <v/>
      </c>
      <c r="M140" s="58">
        <f t="shared" si="9"/>
        <v>0</v>
      </c>
      <c r="N140" s="23">
        <f t="shared" si="10"/>
        <v>3242.30218895355</v>
      </c>
      <c r="O140" s="23">
        <f t="shared" ref="O139:O140" si="11">IF(P140="辞职发0.3",N140*0.3,N140)</f>
        <v>3242.30218895355</v>
      </c>
      <c r="P140" s="122"/>
    </row>
    <row r="141" ht="15.95" customHeight="1" spans="1:16">
      <c r="A141" s="113">
        <v>134</v>
      </c>
      <c r="B141" s="113" t="s">
        <v>162</v>
      </c>
      <c r="C141" s="115" t="str">
        <f>IF(SUMIF(高一质量奖!A:A,B141,高一质量奖!B:B)&gt;0,SUMIF(高一质量奖!A:A,B141,高一质量奖!B:B),"")</f>
        <v/>
      </c>
      <c r="D141" s="115" t="str">
        <f>IF(SUMIF(高二质量奖!A:A,B141,高二质量奖!B:B)&gt;0,SUMIF(高二质量奖!A:A,B141,高二质量奖!B:B),"")</f>
        <v/>
      </c>
      <c r="E141" s="115" t="str">
        <f>IF(SUMIF(高三质量奖!A:A,B141,高三质量奖!D:D)&gt;0,SUMIF(高三质量奖!A:A,B141,高三质量奖!D:D),"")</f>
        <v/>
      </c>
      <c r="F141" s="115">
        <f t="shared" ref="F141:F152" si="12">SUM(C141:E141)</f>
        <v>0</v>
      </c>
      <c r="G141" s="116" t="str">
        <f>IF(SUMIFS('1.gk_工作量'!$M$4:$M$63,'1.gk_工作量'!$B$4:$B$63,B141)&gt;0,SUMIFS('1.gk_工作量'!$M$4:$M$63,'1.gk_工作量'!$B$4:$B$63,B141),"")</f>
        <v/>
      </c>
      <c r="H141" s="116" t="str">
        <f>IF(SUMIFS('2.gk_过程评价'!$C:$C,'2.gk_过程评价'!$A:$A,B141)&gt;0,SUMIFS('2.gk_过程评价'!$C:$C,'2.gk_过程评价'!$A:$A,B141),"")</f>
        <v/>
      </c>
      <c r="I141" s="56" t="str">
        <f>IF(SUMIF('3.gk_上线质量'!B:B,B141,'3.gk_上线质量'!D:D)&lt;&gt;0,SUMIF('3.gk_上线质量'!B:B,B141,'3.gk_上线质量'!D:D),"")</f>
        <v/>
      </c>
      <c r="J141" s="116" t="str">
        <f>IF(SUMIFS('4.gk_艺体质量'!$E$4:$E$53,'4.gk_艺体质量'!$A$4:$A$53,B141)&gt;0,SUMIFS('4.gk_艺体质量'!$E$4:$E$53,'4.gk_艺体质量'!$A$4:$A$53,B141),"")</f>
        <v/>
      </c>
      <c r="K141" s="116" t="str">
        <f>IF(SUMIF('5.gk_超额目标'!B:B,B141,'5.gk_超额目标'!D:D)&gt;0,SUMIF('5.gk_超额目标'!B:B,B141,'5.gk_超额目标'!D:D),"")</f>
        <v/>
      </c>
      <c r="L141" s="116" t="str">
        <f>IF(SUMIF('6.gk_年级管理'!A:A,B141,'6.gk_年级管理'!D:D)&gt;0,SUMIF('6.gk_年级管理'!A:A,B141,'6.gk_年级管理'!D:D),"")</f>
        <v/>
      </c>
      <c r="M141" s="58">
        <f t="shared" si="9"/>
        <v>0</v>
      </c>
      <c r="N141" s="23">
        <f t="shared" si="10"/>
        <v>0</v>
      </c>
      <c r="O141" s="23">
        <v>2000</v>
      </c>
      <c r="P141" s="122" t="s">
        <v>114</v>
      </c>
    </row>
    <row r="142" ht="15.95" customHeight="1" spans="1:16">
      <c r="A142" s="113">
        <v>135</v>
      </c>
      <c r="B142" s="113" t="s">
        <v>163</v>
      </c>
      <c r="C142" s="115" t="str">
        <f>IF(SUMIF(高一质量奖!A:A,B142,高一质量奖!B:B)&gt;0,SUMIF(高一质量奖!A:A,B142,高一质量奖!B:B),"")</f>
        <v/>
      </c>
      <c r="D142" s="115" t="str">
        <f>IF(SUMIF(高二质量奖!A:A,B142,高二质量奖!B:B)&gt;0,SUMIF(高二质量奖!A:A,B142,高二质量奖!B:B),"")</f>
        <v/>
      </c>
      <c r="E142" s="115" t="str">
        <f>IF(SUMIF(高三质量奖!A:A,B142,高三质量奖!D:D)&gt;0,SUMIF(高三质量奖!A:A,B142,高三质量奖!D:D),"")</f>
        <v/>
      </c>
      <c r="F142" s="115">
        <f t="shared" si="12"/>
        <v>0</v>
      </c>
      <c r="G142" s="116" t="str">
        <f>IF(SUMIFS('1.gk_工作量'!$M$4:$M$63,'1.gk_工作量'!$B$4:$B$63,B142)&gt;0,SUMIFS('1.gk_工作量'!$M$4:$M$63,'1.gk_工作量'!$B$4:$B$63,B142),"")</f>
        <v/>
      </c>
      <c r="H142" s="116" t="str">
        <f>IF(SUMIFS('2.gk_过程评价'!$C:$C,'2.gk_过程评价'!$A:$A,B142)&gt;0,SUMIFS('2.gk_过程评价'!$C:$C,'2.gk_过程评价'!$A:$A,B142),"")</f>
        <v/>
      </c>
      <c r="I142" s="56" t="str">
        <f>IF(SUMIF('3.gk_上线质量'!B:B,B142,'3.gk_上线质量'!D:D)&lt;&gt;0,SUMIF('3.gk_上线质量'!B:B,B142,'3.gk_上线质量'!D:D),"")</f>
        <v/>
      </c>
      <c r="J142" s="116" t="str">
        <f>IF(SUMIFS('4.gk_艺体质量'!$E$4:$E$53,'4.gk_艺体质量'!$A$4:$A$53,B142)&gt;0,SUMIFS('4.gk_艺体质量'!$E$4:$E$53,'4.gk_艺体质量'!$A$4:$A$53,B142),"")</f>
        <v/>
      </c>
      <c r="K142" s="116" t="str">
        <f>IF(SUMIF('5.gk_超额目标'!B:B,B142,'5.gk_超额目标'!D:D)&gt;0,SUMIF('5.gk_超额目标'!B:B,B142,'5.gk_超额目标'!D:D),"")</f>
        <v/>
      </c>
      <c r="L142" s="116" t="str">
        <f>IF(SUMIF('6.gk_年级管理'!A:A,B142,'6.gk_年级管理'!D:D)&gt;0,SUMIF('6.gk_年级管理'!A:A,B142,'6.gk_年级管理'!D:D),"")</f>
        <v/>
      </c>
      <c r="M142" s="58">
        <f t="shared" si="9"/>
        <v>0</v>
      </c>
      <c r="N142" s="23">
        <f t="shared" si="10"/>
        <v>0</v>
      </c>
      <c r="O142" s="23">
        <v>2000</v>
      </c>
      <c r="P142" s="122" t="s">
        <v>114</v>
      </c>
    </row>
    <row r="143" ht="15.95" customHeight="1" spans="1:16">
      <c r="A143" s="113">
        <v>136</v>
      </c>
      <c r="B143" s="113" t="s">
        <v>164</v>
      </c>
      <c r="C143" s="115" t="str">
        <f>IF(SUMIF(高一质量奖!A:A,B143,高一质量奖!B:B)&gt;0,SUMIF(高一质量奖!A:A,B143,高一质量奖!B:B),"")</f>
        <v/>
      </c>
      <c r="D143" s="115" t="str">
        <f>IF(SUMIF(高二质量奖!A:A,B143,高二质量奖!B:B)&gt;0,SUMIF(高二质量奖!A:A,B143,高二质量奖!B:B),"")</f>
        <v/>
      </c>
      <c r="E143" s="115" t="str">
        <f>IF(SUMIF(高三质量奖!A:A,B143,高三质量奖!D:D)&gt;0,SUMIF(高三质量奖!A:A,B143,高三质量奖!D:D),"")</f>
        <v/>
      </c>
      <c r="F143" s="115">
        <f t="shared" si="12"/>
        <v>0</v>
      </c>
      <c r="G143" s="116" t="str">
        <f>IF(SUMIFS('1.gk_工作量'!$M$4:$M$63,'1.gk_工作量'!$B$4:$B$63,B143)&gt;0,SUMIFS('1.gk_工作量'!$M$4:$M$63,'1.gk_工作量'!$B$4:$B$63,B143),"")</f>
        <v/>
      </c>
      <c r="H143" s="116" t="str">
        <f>IF(SUMIFS('2.gk_过程评价'!$C:$C,'2.gk_过程评价'!$A:$A,B143)&gt;0,SUMIFS('2.gk_过程评价'!$C:$C,'2.gk_过程评价'!$A:$A,B143),"")</f>
        <v/>
      </c>
      <c r="I143" s="56" t="str">
        <f>IF(SUMIF('3.gk_上线质量'!B:B,B143,'3.gk_上线质量'!D:D)&lt;&gt;0,SUMIF('3.gk_上线质量'!B:B,B143,'3.gk_上线质量'!D:D),"")</f>
        <v/>
      </c>
      <c r="J143" s="116" t="str">
        <f>IF(SUMIFS('4.gk_艺体质量'!$E$4:$E$53,'4.gk_艺体质量'!$A$4:$A$53,B143)&gt;0,SUMIFS('4.gk_艺体质量'!$E$4:$E$53,'4.gk_艺体质量'!$A$4:$A$53,B143),"")</f>
        <v/>
      </c>
      <c r="K143" s="116" t="str">
        <f>IF(SUMIF('5.gk_超额目标'!B:B,B143,'5.gk_超额目标'!D:D)&gt;0,SUMIF('5.gk_超额目标'!B:B,B143,'5.gk_超额目标'!D:D),"")</f>
        <v/>
      </c>
      <c r="L143" s="116" t="str">
        <f>IF(SUMIF('6.gk_年级管理'!A:A,B143,'6.gk_年级管理'!D:D)&gt;0,SUMIF('6.gk_年级管理'!A:A,B143,'6.gk_年级管理'!D:D),"")</f>
        <v/>
      </c>
      <c r="M143" s="58">
        <f t="shared" si="9"/>
        <v>0</v>
      </c>
      <c r="N143" s="23">
        <f t="shared" si="10"/>
        <v>0</v>
      </c>
      <c r="O143" s="23">
        <v>2000</v>
      </c>
      <c r="P143" s="122" t="s">
        <v>114</v>
      </c>
    </row>
    <row r="144" ht="15.95" customHeight="1" spans="1:16">
      <c r="A144" s="113">
        <v>137</v>
      </c>
      <c r="B144" s="113" t="s">
        <v>165</v>
      </c>
      <c r="C144" s="115" t="str">
        <f>IF(SUMIF(高一质量奖!A:A,B144,高一质量奖!B:B)&gt;0,SUMIF(高一质量奖!A:A,B144,高一质量奖!B:B),"")</f>
        <v/>
      </c>
      <c r="D144" s="115" t="str">
        <f>IF(SUMIF(高二质量奖!A:A,B144,高二质量奖!B:B)&gt;0,SUMIF(高二质量奖!A:A,B144,高二质量奖!B:B),"")</f>
        <v/>
      </c>
      <c r="E144" s="115" t="str">
        <f>IF(SUMIF(高三质量奖!A:A,B144,高三质量奖!D:D)&gt;0,SUMIF(高三质量奖!A:A,B144,高三质量奖!D:D),"")</f>
        <v/>
      </c>
      <c r="F144" s="115">
        <f t="shared" si="12"/>
        <v>0</v>
      </c>
      <c r="G144" s="116" t="str">
        <f>IF(SUMIFS('1.gk_工作量'!$M$4:$M$63,'1.gk_工作量'!$B$4:$B$63,B144)&gt;0,SUMIFS('1.gk_工作量'!$M$4:$M$63,'1.gk_工作量'!$B$4:$B$63,B144),"")</f>
        <v/>
      </c>
      <c r="H144" s="116" t="str">
        <f>IF(SUMIFS('2.gk_过程评价'!$C:$C,'2.gk_过程评价'!$A:$A,B144)&gt;0,SUMIFS('2.gk_过程评价'!$C:$C,'2.gk_过程评价'!$A:$A,B144),"")</f>
        <v/>
      </c>
      <c r="I144" s="56" t="str">
        <f>IF(SUMIF('3.gk_上线质量'!B:B,B144,'3.gk_上线质量'!D:D)&lt;&gt;0,SUMIF('3.gk_上线质量'!B:B,B144,'3.gk_上线质量'!D:D),"")</f>
        <v/>
      </c>
      <c r="J144" s="116" t="str">
        <f>IF(SUMIFS('4.gk_艺体质量'!$E$4:$E$53,'4.gk_艺体质量'!$A$4:$A$53,B144)&gt;0,SUMIFS('4.gk_艺体质量'!$E$4:$E$53,'4.gk_艺体质量'!$A$4:$A$53,B144),"")</f>
        <v/>
      </c>
      <c r="K144" s="116" t="str">
        <f>IF(SUMIF('5.gk_超额目标'!B:B,B144,'5.gk_超额目标'!D:D)&gt;0,SUMIF('5.gk_超额目标'!B:B,B144,'5.gk_超额目标'!D:D),"")</f>
        <v/>
      </c>
      <c r="L144" s="116" t="str">
        <f>IF(SUMIF('6.gk_年级管理'!A:A,B144,'6.gk_年级管理'!D:D)&gt;0,SUMIF('6.gk_年级管理'!A:A,B144,'6.gk_年级管理'!D:D),"")</f>
        <v/>
      </c>
      <c r="M144" s="58">
        <f t="shared" si="9"/>
        <v>0</v>
      </c>
      <c r="N144" s="23">
        <f t="shared" si="10"/>
        <v>0</v>
      </c>
      <c r="O144" s="23">
        <v>2000</v>
      </c>
      <c r="P144" s="122" t="s">
        <v>114</v>
      </c>
    </row>
    <row r="145" ht="15.95" customHeight="1" spans="1:16">
      <c r="A145" s="113">
        <v>138</v>
      </c>
      <c r="B145" s="113" t="s">
        <v>166</v>
      </c>
      <c r="C145" s="115" t="str">
        <f>IF(SUMIF(高一质量奖!A:A,B145,高一质量奖!B:B)&gt;0,SUMIF(高一质量奖!A:A,B145,高一质量奖!B:B),"")</f>
        <v/>
      </c>
      <c r="D145" s="115" t="str">
        <f>IF(SUMIF(高二质量奖!A:A,B145,高二质量奖!B:B)&gt;0,SUMIF(高二质量奖!A:A,B145,高二质量奖!B:B),"")</f>
        <v/>
      </c>
      <c r="E145" s="115" t="str">
        <f>IF(SUMIF(高三质量奖!A:A,B145,高三质量奖!D:D)&gt;0,SUMIF(高三质量奖!A:A,B145,高三质量奖!D:D),"")</f>
        <v/>
      </c>
      <c r="F145" s="115">
        <f t="shared" si="12"/>
        <v>0</v>
      </c>
      <c r="G145" s="116" t="str">
        <f>IF(SUMIFS('1.gk_工作量'!$M$4:$M$63,'1.gk_工作量'!$B$4:$B$63,B145)&gt;0,SUMIFS('1.gk_工作量'!$M$4:$M$63,'1.gk_工作量'!$B$4:$B$63,B145),"")</f>
        <v/>
      </c>
      <c r="H145" s="116" t="str">
        <f>IF(SUMIFS('2.gk_过程评价'!$C:$C,'2.gk_过程评价'!$A:$A,B145)&gt;0,SUMIFS('2.gk_过程评价'!$C:$C,'2.gk_过程评价'!$A:$A,B145),"")</f>
        <v/>
      </c>
      <c r="I145" s="56" t="str">
        <f>IF(SUMIF('3.gk_上线质量'!B:B,B145,'3.gk_上线质量'!D:D)&lt;&gt;0,SUMIF('3.gk_上线质量'!B:B,B145,'3.gk_上线质量'!D:D),"")</f>
        <v/>
      </c>
      <c r="J145" s="116" t="str">
        <f>IF(SUMIFS('4.gk_艺体质量'!$E$4:$E$53,'4.gk_艺体质量'!$A$4:$A$53,B145)&gt;0,SUMIFS('4.gk_艺体质量'!$E$4:$E$53,'4.gk_艺体质量'!$A$4:$A$53,B145),"")</f>
        <v/>
      </c>
      <c r="K145" s="116" t="str">
        <f>IF(SUMIF('5.gk_超额目标'!B:B,B145,'5.gk_超额目标'!D:D)&gt;0,SUMIF('5.gk_超额目标'!B:B,B145,'5.gk_超额目标'!D:D),"")</f>
        <v/>
      </c>
      <c r="L145" s="116" t="str">
        <f>IF(SUMIF('6.gk_年级管理'!A:A,B145,'6.gk_年级管理'!D:D)&gt;0,SUMIF('6.gk_年级管理'!A:A,B145,'6.gk_年级管理'!D:D),"")</f>
        <v/>
      </c>
      <c r="M145" s="58">
        <f t="shared" si="9"/>
        <v>0</v>
      </c>
      <c r="N145" s="23">
        <f t="shared" si="10"/>
        <v>0</v>
      </c>
      <c r="O145" s="23">
        <v>2000</v>
      </c>
      <c r="P145" s="122" t="s">
        <v>114</v>
      </c>
    </row>
    <row r="146" ht="15.95" customHeight="1" spans="1:16">
      <c r="A146" s="113">
        <v>139</v>
      </c>
      <c r="B146" s="113" t="s">
        <v>167</v>
      </c>
      <c r="C146" s="115" t="str">
        <f>IF(SUMIF(高一质量奖!A:A,B146,高一质量奖!B:B)&gt;0,SUMIF(高一质量奖!A:A,B146,高一质量奖!B:B),"")</f>
        <v/>
      </c>
      <c r="D146" s="115" t="str">
        <f>IF(SUMIF(高二质量奖!A:A,B146,高二质量奖!B:B)&gt;0,SUMIF(高二质量奖!A:A,B146,高二质量奖!B:B),"")</f>
        <v/>
      </c>
      <c r="E146" s="115" t="str">
        <f>IF(SUMIF(高三质量奖!A:A,B146,高三质量奖!D:D)&gt;0,SUMIF(高三质量奖!A:A,B146,高三质量奖!D:D),"")</f>
        <v/>
      </c>
      <c r="F146" s="115">
        <f t="shared" si="12"/>
        <v>0</v>
      </c>
      <c r="G146" s="116" t="str">
        <f>IF(SUMIFS('1.gk_工作量'!$M$4:$M$63,'1.gk_工作量'!$B$4:$B$63,B146)&gt;0,SUMIFS('1.gk_工作量'!$M$4:$M$63,'1.gk_工作量'!$B$4:$B$63,B146),"")</f>
        <v/>
      </c>
      <c r="H146" s="116" t="str">
        <f>IF(SUMIFS('2.gk_过程评价'!$C:$C,'2.gk_过程评价'!$A:$A,B146)&gt;0,SUMIFS('2.gk_过程评价'!$C:$C,'2.gk_过程评价'!$A:$A,B146),"")</f>
        <v/>
      </c>
      <c r="I146" s="56" t="str">
        <f>IF(SUMIF('3.gk_上线质量'!B:B,B146,'3.gk_上线质量'!D:D)&lt;&gt;0,SUMIF('3.gk_上线质量'!B:B,B146,'3.gk_上线质量'!D:D),"")</f>
        <v/>
      </c>
      <c r="J146" s="116" t="str">
        <f>IF(SUMIFS('4.gk_艺体质量'!$E$4:$E$53,'4.gk_艺体质量'!$A$4:$A$53,B146)&gt;0,SUMIFS('4.gk_艺体质量'!$E$4:$E$53,'4.gk_艺体质量'!$A$4:$A$53,B146),"")</f>
        <v/>
      </c>
      <c r="K146" s="116" t="str">
        <f>IF(SUMIF('5.gk_超额目标'!B:B,B146,'5.gk_超额目标'!D:D)&gt;0,SUMIF('5.gk_超额目标'!B:B,B146,'5.gk_超额目标'!D:D),"")</f>
        <v/>
      </c>
      <c r="L146" s="116" t="str">
        <f>IF(SUMIF('6.gk_年级管理'!A:A,B146,'6.gk_年级管理'!D:D)&gt;0,SUMIF('6.gk_年级管理'!A:A,B146,'6.gk_年级管理'!D:D),"")</f>
        <v/>
      </c>
      <c r="M146" s="58">
        <f t="shared" si="9"/>
        <v>0</v>
      </c>
      <c r="N146" s="23">
        <f t="shared" si="10"/>
        <v>0</v>
      </c>
      <c r="O146" s="23">
        <v>2000</v>
      </c>
      <c r="P146" s="122" t="s">
        <v>114</v>
      </c>
    </row>
    <row r="147" ht="15.95" customHeight="1" spans="1:16">
      <c r="A147" s="113">
        <v>140</v>
      </c>
      <c r="B147" s="113" t="s">
        <v>168</v>
      </c>
      <c r="C147" s="115" t="str">
        <f>IF(SUMIF(高一质量奖!A:A,B147,高一质量奖!B:B)&gt;0,SUMIF(高一质量奖!A:A,B147,高一质量奖!B:B),"")</f>
        <v/>
      </c>
      <c r="D147" s="115" t="str">
        <f>IF(SUMIF(高二质量奖!A:A,B147,高二质量奖!B:B)&gt;0,SUMIF(高二质量奖!A:A,B147,高二质量奖!B:B),"")</f>
        <v/>
      </c>
      <c r="E147" s="115" t="str">
        <f>IF(SUMIF(高三质量奖!A:A,B147,高三质量奖!D:D)&gt;0,SUMIF(高三质量奖!A:A,B147,高三质量奖!D:D),"")</f>
        <v/>
      </c>
      <c r="F147" s="115">
        <f t="shared" si="12"/>
        <v>0</v>
      </c>
      <c r="G147" s="116" t="str">
        <f>IF(SUMIFS('1.gk_工作量'!$M$4:$M$63,'1.gk_工作量'!$B$4:$B$63,B147)&gt;0,SUMIFS('1.gk_工作量'!$M$4:$M$63,'1.gk_工作量'!$B$4:$B$63,B147),"")</f>
        <v/>
      </c>
      <c r="H147" s="116" t="str">
        <f>IF(SUMIFS('2.gk_过程评价'!$C:$C,'2.gk_过程评价'!$A:$A,B147)&gt;0,SUMIFS('2.gk_过程评价'!$C:$C,'2.gk_过程评价'!$A:$A,B147),"")</f>
        <v/>
      </c>
      <c r="I147" s="56" t="str">
        <f>IF(SUMIF('3.gk_上线质量'!B:B,B147,'3.gk_上线质量'!D:D)&lt;&gt;0,SUMIF('3.gk_上线质量'!B:B,B147,'3.gk_上线质量'!D:D),"")</f>
        <v/>
      </c>
      <c r="J147" s="116" t="str">
        <f>IF(SUMIFS('4.gk_艺体质量'!$E$4:$E$53,'4.gk_艺体质量'!$A$4:$A$53,B147)&gt;0,SUMIFS('4.gk_艺体质量'!$E$4:$E$53,'4.gk_艺体质量'!$A$4:$A$53,B147),"")</f>
        <v/>
      </c>
      <c r="K147" s="116" t="str">
        <f>IF(SUMIF('5.gk_超额目标'!B:B,B147,'5.gk_超额目标'!D:D)&gt;0,SUMIF('5.gk_超额目标'!B:B,B147,'5.gk_超额目标'!D:D),"")</f>
        <v/>
      </c>
      <c r="L147" s="116" t="str">
        <f>IF(SUMIF('6.gk_年级管理'!A:A,B147,'6.gk_年级管理'!D:D)&gt;0,SUMIF('6.gk_年级管理'!A:A,B147,'6.gk_年级管理'!D:D),"")</f>
        <v/>
      </c>
      <c r="M147" s="58">
        <f t="shared" si="9"/>
        <v>0</v>
      </c>
      <c r="N147" s="23">
        <f t="shared" si="10"/>
        <v>0</v>
      </c>
      <c r="O147" s="23">
        <v>2000</v>
      </c>
      <c r="P147" s="122" t="s">
        <v>114</v>
      </c>
    </row>
    <row r="148" ht="15.95" customHeight="1" spans="1:16">
      <c r="A148" s="113">
        <v>141</v>
      </c>
      <c r="B148" s="113" t="s">
        <v>169</v>
      </c>
      <c r="C148" s="115" t="str">
        <f>IF(SUMIF(高一质量奖!A:A,B148,高一质量奖!B:B)&gt;0,SUMIF(高一质量奖!A:A,B148,高一质量奖!B:B),"")</f>
        <v/>
      </c>
      <c r="D148" s="115" t="str">
        <f>IF(SUMIF(高二质量奖!A:A,B148,高二质量奖!B:B)&gt;0,SUMIF(高二质量奖!A:A,B148,高二质量奖!B:B),"")</f>
        <v/>
      </c>
      <c r="E148" s="115" t="str">
        <f>IF(SUMIF(高三质量奖!A:A,B148,高三质量奖!D:D)&gt;0,SUMIF(高三质量奖!A:A,B148,高三质量奖!D:D),"")</f>
        <v/>
      </c>
      <c r="F148" s="115">
        <f t="shared" si="12"/>
        <v>0</v>
      </c>
      <c r="G148" s="116" t="str">
        <f>IF(SUMIFS('1.gk_工作量'!$M$4:$M$63,'1.gk_工作量'!$B$4:$B$63,B148)&gt;0,SUMIFS('1.gk_工作量'!$M$4:$M$63,'1.gk_工作量'!$B$4:$B$63,B148),"")</f>
        <v/>
      </c>
      <c r="H148" s="116" t="str">
        <f>IF(SUMIFS('2.gk_过程评价'!$C:$C,'2.gk_过程评价'!$A:$A,B148)&gt;0,SUMIFS('2.gk_过程评价'!$C:$C,'2.gk_过程评价'!$A:$A,B148),"")</f>
        <v/>
      </c>
      <c r="I148" s="56" t="str">
        <f>IF(SUMIF('3.gk_上线质量'!B:B,B148,'3.gk_上线质量'!D:D)&lt;&gt;0,SUMIF('3.gk_上线质量'!B:B,B148,'3.gk_上线质量'!D:D),"")</f>
        <v/>
      </c>
      <c r="J148" s="116" t="str">
        <f>IF(SUMIFS('4.gk_艺体质量'!$E$4:$E$53,'4.gk_艺体质量'!$A$4:$A$53,B148)&gt;0,SUMIFS('4.gk_艺体质量'!$E$4:$E$53,'4.gk_艺体质量'!$A$4:$A$53,B148),"")</f>
        <v/>
      </c>
      <c r="K148" s="116" t="str">
        <f>IF(SUMIF('5.gk_超额目标'!B:B,B148,'5.gk_超额目标'!D:D)&gt;0,SUMIF('5.gk_超额目标'!B:B,B148,'5.gk_超额目标'!D:D),"")</f>
        <v/>
      </c>
      <c r="L148" s="116" t="str">
        <f>IF(SUMIF('6.gk_年级管理'!A:A,B148,'6.gk_年级管理'!D:D)&gt;0,SUMIF('6.gk_年级管理'!A:A,B148,'6.gk_年级管理'!D:D),"")</f>
        <v/>
      </c>
      <c r="M148" s="58">
        <f t="shared" si="9"/>
        <v>0</v>
      </c>
      <c r="N148" s="23">
        <f t="shared" si="10"/>
        <v>0</v>
      </c>
      <c r="O148" s="23">
        <v>2000</v>
      </c>
      <c r="P148" s="122" t="s">
        <v>114</v>
      </c>
    </row>
    <row r="149" ht="27.75" customHeight="1" spans="1:16">
      <c r="A149" s="113">
        <v>142</v>
      </c>
      <c r="B149" s="113" t="s">
        <v>170</v>
      </c>
      <c r="C149" s="115" t="str">
        <f>IF(SUMIF(高一质量奖!A:A,B149,高一质量奖!B:B)&gt;0,SUMIF(高一质量奖!A:A,B149,高一质量奖!B:B),"")</f>
        <v/>
      </c>
      <c r="D149" s="115" t="str">
        <f>IF(SUMIF(高二质量奖!A:A,B149,高二质量奖!B:B)&gt;0,SUMIF(高二质量奖!A:A,B149,高二质量奖!B:B),"")</f>
        <v/>
      </c>
      <c r="E149" s="115" t="str">
        <f>IF(SUMIF(高三质量奖!A:A,B149,高三质量奖!D:D)&gt;0,SUMIF(高三质量奖!A:A,B149,高三质量奖!D:D),"")</f>
        <v/>
      </c>
      <c r="F149" s="115">
        <f t="shared" si="12"/>
        <v>0</v>
      </c>
      <c r="G149" s="116" t="str">
        <f>IF(SUMIFS('1.gk_工作量'!$M$4:$M$63,'1.gk_工作量'!$B$4:$B$63,B149)&gt;0,SUMIFS('1.gk_工作量'!$M$4:$M$63,'1.gk_工作量'!$B$4:$B$63,B149),"")</f>
        <v/>
      </c>
      <c r="H149" s="116" t="str">
        <f>IF(SUMIFS('2.gk_过程评价'!$C:$C,'2.gk_过程评价'!$A:$A,B149)&gt;0,SUMIFS('2.gk_过程评价'!$C:$C,'2.gk_过程评价'!$A:$A,B149),"")</f>
        <v/>
      </c>
      <c r="I149" s="56" t="str">
        <f>IF(SUMIF('3.gk_上线质量'!B:B,B149,'3.gk_上线质量'!D:D)&lt;&gt;0,SUMIF('3.gk_上线质量'!B:B,B149,'3.gk_上线质量'!D:D),"")</f>
        <v/>
      </c>
      <c r="J149" s="116" t="str">
        <f>IF(SUMIFS('4.gk_艺体质量'!$E$4:$E$53,'4.gk_艺体质量'!$A$4:$A$53,B149)&gt;0,SUMIFS('4.gk_艺体质量'!$E$4:$E$53,'4.gk_艺体质量'!$A$4:$A$53,B149),"")</f>
        <v/>
      </c>
      <c r="K149" s="116" t="str">
        <f>IF(SUMIF('5.gk_超额目标'!B:B,B149,'5.gk_超额目标'!D:D)&gt;0,SUMIF('5.gk_超额目标'!B:B,B149,'5.gk_超额目标'!D:D),"")</f>
        <v/>
      </c>
      <c r="L149" s="116" t="str">
        <f>IF(SUMIF('6.gk_年级管理'!A:A,B149,'6.gk_年级管理'!D:D)&gt;0,SUMIF('6.gk_年级管理'!A:A,B149,'6.gk_年级管理'!D:D),"")</f>
        <v/>
      </c>
      <c r="M149" s="58">
        <f t="shared" si="9"/>
        <v>0</v>
      </c>
      <c r="N149" s="23">
        <f t="shared" si="10"/>
        <v>0</v>
      </c>
      <c r="O149" s="23">
        <v>2000</v>
      </c>
      <c r="P149" s="122" t="s">
        <v>114</v>
      </c>
    </row>
    <row r="150" ht="15.95" customHeight="1" spans="1:16">
      <c r="A150" s="113">
        <v>143</v>
      </c>
      <c r="B150" s="113" t="s">
        <v>171</v>
      </c>
      <c r="C150" s="115" t="str">
        <f>IF(SUMIF(高一质量奖!A:A,B150,高一质量奖!B:B)&gt;0,SUMIF(高一质量奖!A:A,B150,高一质量奖!B:B),"")</f>
        <v/>
      </c>
      <c r="D150" s="115" t="str">
        <f>IF(SUMIF(高二质量奖!A:A,B150,高二质量奖!B:B)&gt;0,SUMIF(高二质量奖!A:A,B150,高二质量奖!B:B),"")</f>
        <v/>
      </c>
      <c r="E150" s="115" t="str">
        <f>IF(SUMIF(高三质量奖!A:A,B150,高三质量奖!D:D)&gt;0,SUMIF(高三质量奖!A:A,B150,高三质量奖!D:D),"")</f>
        <v/>
      </c>
      <c r="F150" s="115">
        <f t="shared" si="12"/>
        <v>0</v>
      </c>
      <c r="G150" s="116" t="str">
        <f>IF(SUMIFS('1.gk_工作量'!$M$4:$M$63,'1.gk_工作量'!$B$4:$B$63,B150)&gt;0,SUMIFS('1.gk_工作量'!$M$4:$M$63,'1.gk_工作量'!$B$4:$B$63,B150),"")</f>
        <v/>
      </c>
      <c r="H150" s="116" t="str">
        <f>IF(SUMIFS('2.gk_过程评价'!$C:$C,'2.gk_过程评价'!$A:$A,B150)&gt;0,SUMIFS('2.gk_过程评价'!$C:$C,'2.gk_过程评价'!$A:$A,B150),"")</f>
        <v/>
      </c>
      <c r="I150" s="56" t="str">
        <f>IF(SUMIF('3.gk_上线质量'!B:B,B150,'3.gk_上线质量'!D:D)&lt;&gt;0,SUMIF('3.gk_上线质量'!B:B,B150,'3.gk_上线质量'!D:D),"")</f>
        <v/>
      </c>
      <c r="J150" s="116" t="str">
        <f>IF(SUMIFS('4.gk_艺体质量'!$E$4:$E$53,'4.gk_艺体质量'!$A$4:$A$53,B150)&gt;0,SUMIFS('4.gk_艺体质量'!$E$4:$E$53,'4.gk_艺体质量'!$A$4:$A$53,B150),"")</f>
        <v/>
      </c>
      <c r="K150" s="116" t="str">
        <f>IF(SUMIF('5.gk_超额目标'!B:B,B150,'5.gk_超额目标'!D:D)&gt;0,SUMIF('5.gk_超额目标'!B:B,B150,'5.gk_超额目标'!D:D),"")</f>
        <v/>
      </c>
      <c r="L150" s="116" t="str">
        <f>IF(SUMIF('6.gk_年级管理'!A:A,B150,'6.gk_年级管理'!D:D)&gt;0,SUMIF('6.gk_年级管理'!A:A,B150,'6.gk_年级管理'!D:D),"")</f>
        <v/>
      </c>
      <c r="M150" s="58">
        <f t="shared" si="9"/>
        <v>0</v>
      </c>
      <c r="N150" s="23">
        <f t="shared" si="10"/>
        <v>0</v>
      </c>
      <c r="O150" s="23">
        <v>2000</v>
      </c>
      <c r="P150" s="122" t="s">
        <v>114</v>
      </c>
    </row>
    <row r="151" ht="15.95" customHeight="1" spans="1:16">
      <c r="A151" s="113">
        <v>144</v>
      </c>
      <c r="B151" s="113" t="s">
        <v>172</v>
      </c>
      <c r="C151" s="115" t="str">
        <f>IF(SUMIF(高一质量奖!A:A,B151,高一质量奖!B:B)&gt;0,SUMIF(高一质量奖!A:A,B151,高一质量奖!B:B),"")</f>
        <v/>
      </c>
      <c r="D151" s="115" t="str">
        <f>IF(SUMIF(高二质量奖!A:A,B151,高二质量奖!B:B)&gt;0,SUMIF(高二质量奖!A:A,B151,高二质量奖!B:B),"")</f>
        <v/>
      </c>
      <c r="E151" s="115" t="str">
        <f>IF(SUMIF(高三质量奖!A:A,B151,高三质量奖!D:D)&gt;0,SUMIF(高三质量奖!A:A,B151,高三质量奖!D:D),"")</f>
        <v/>
      </c>
      <c r="F151" s="115">
        <f t="shared" si="12"/>
        <v>0</v>
      </c>
      <c r="G151" s="116" t="str">
        <f>IF(SUMIFS('1.gk_工作量'!$M$4:$M$63,'1.gk_工作量'!$B$4:$B$63,B151)&gt;0,SUMIFS('1.gk_工作量'!$M$4:$M$63,'1.gk_工作量'!$B$4:$B$63,B151),"")</f>
        <v/>
      </c>
      <c r="H151" s="116" t="str">
        <f>IF(SUMIFS('2.gk_过程评价'!$C:$C,'2.gk_过程评价'!$A:$A,B151)&gt;0,SUMIFS('2.gk_过程评价'!$C:$C,'2.gk_过程评价'!$A:$A,B151),"")</f>
        <v/>
      </c>
      <c r="I151" s="56" t="str">
        <f>IF(SUMIF('3.gk_上线质量'!B:B,B151,'3.gk_上线质量'!D:D)&lt;&gt;0,SUMIF('3.gk_上线质量'!B:B,B151,'3.gk_上线质量'!D:D),"")</f>
        <v/>
      </c>
      <c r="J151" s="116" t="str">
        <f>IF(SUMIFS('4.gk_艺体质量'!$E$4:$E$53,'4.gk_艺体质量'!$A$4:$A$53,B151)&gt;0,SUMIFS('4.gk_艺体质量'!$E$4:$E$53,'4.gk_艺体质量'!$A$4:$A$53,B151),"")</f>
        <v/>
      </c>
      <c r="K151" s="116" t="str">
        <f>IF(SUMIF('5.gk_超额目标'!B:B,B151,'5.gk_超额目标'!D:D)&gt;0,SUMIF('5.gk_超额目标'!B:B,B151,'5.gk_超额目标'!D:D),"")</f>
        <v/>
      </c>
      <c r="L151" s="116">
        <f>IF(SUMIF('6.gk_年级管理'!A:A,B151,'6.gk_年级管理'!D:D)&gt;0,SUMIF('6.gk_年级管理'!A:A,B151,'6.gk_年级管理'!D:D),"")</f>
        <v>2741.76</v>
      </c>
      <c r="M151" s="58">
        <f t="shared" si="9"/>
        <v>2741.76</v>
      </c>
      <c r="N151" s="23">
        <f t="shared" si="10"/>
        <v>2741.76</v>
      </c>
      <c r="O151" s="23">
        <f t="shared" ref="O151:O152" si="13">IF(P151="辞职发0.3",N151*0.3,N151)</f>
        <v>2741.76</v>
      </c>
      <c r="P151" s="122"/>
    </row>
    <row r="152" ht="15.95" customHeight="1" spans="1:16">
      <c r="A152" s="113">
        <v>145</v>
      </c>
      <c r="B152" s="113" t="s">
        <v>173</v>
      </c>
      <c r="C152" s="115" t="str">
        <f>IF(SUMIF(高一质量奖!A:A,B152,高一质量奖!B:B)&gt;0,SUMIF(高一质量奖!A:A,B152,高一质量奖!B:B),"")</f>
        <v/>
      </c>
      <c r="D152" s="115" t="str">
        <f>IF(SUMIF(高二质量奖!A:A,B152,高二质量奖!B:B)&gt;0,SUMIF(高二质量奖!A:A,B152,高二质量奖!B:B),"")</f>
        <v/>
      </c>
      <c r="E152" s="115" t="str">
        <f>IF(SUMIF(高三质量奖!A:A,B152,高三质量奖!D:D)&gt;0,SUMIF(高三质量奖!A:A,B152,高三质量奖!D:D),"")</f>
        <v/>
      </c>
      <c r="F152" s="115">
        <f t="shared" si="12"/>
        <v>0</v>
      </c>
      <c r="G152" s="116" t="str">
        <f>IF(SUMIFS('1.gk_工作量'!$M$4:$M$63,'1.gk_工作量'!$B$4:$B$63,B152)&gt;0,SUMIFS('1.gk_工作量'!$M$4:$M$63,'1.gk_工作量'!$B$4:$B$63,B152),"")</f>
        <v/>
      </c>
      <c r="H152" s="116" t="str">
        <f>IF(SUMIFS('2.gk_过程评价'!$C:$C,'2.gk_过程评价'!$A:$A,B152)&gt;0,SUMIFS('2.gk_过程评价'!$C:$C,'2.gk_过程评价'!$A:$A,B152),"")</f>
        <v/>
      </c>
      <c r="I152" s="56" t="str">
        <f>IF(SUMIF('3.gk_上线质量'!B:B,B152,'3.gk_上线质量'!D:D)&lt;&gt;0,SUMIF('3.gk_上线质量'!B:B,B152,'3.gk_上线质量'!D:D),"")</f>
        <v/>
      </c>
      <c r="J152" s="116" t="str">
        <f>IF(SUMIFS('4.gk_艺体质量'!$E$4:$E$53,'4.gk_艺体质量'!$A$4:$A$53,B152)&gt;0,SUMIFS('4.gk_艺体质量'!$E$4:$E$53,'4.gk_艺体质量'!$A$4:$A$53,B152),"")</f>
        <v/>
      </c>
      <c r="K152" s="116" t="str">
        <f>IF(SUMIF('5.gk_超额目标'!B:B,B152,'5.gk_超额目标'!D:D)&gt;0,SUMIF('5.gk_超额目标'!B:B,B152,'5.gk_超额目标'!D:D),"")</f>
        <v/>
      </c>
      <c r="L152" s="116">
        <f>IF(SUMIF('6.gk_年级管理'!A:A,B152,'6.gk_年级管理'!D:D)&gt;0,SUMIF('6.gk_年级管理'!A:A,B152,'6.gk_年级管理'!D:D),"")</f>
        <v>2741.76</v>
      </c>
      <c r="M152" s="58">
        <f t="shared" si="9"/>
        <v>2741.76</v>
      </c>
      <c r="N152" s="23">
        <f t="shared" si="10"/>
        <v>2741.76</v>
      </c>
      <c r="O152" s="23">
        <f t="shared" si="13"/>
        <v>2741.76</v>
      </c>
      <c r="P152" s="122"/>
    </row>
    <row r="153" ht="20.25" customHeight="1" spans="2:15">
      <c r="B153" s="106" t="s">
        <v>174</v>
      </c>
      <c r="C153" s="127">
        <f t="shared" ref="C153:O153" si="14">SUM(C8:C152)</f>
        <v>69120.1535822252</v>
      </c>
      <c r="D153" s="127">
        <f t="shared" si="14"/>
        <v>342080</v>
      </c>
      <c r="E153" s="127">
        <f t="shared" si="14"/>
        <v>296480</v>
      </c>
      <c r="F153" s="127">
        <f t="shared" si="14"/>
        <v>707680.153582225</v>
      </c>
      <c r="G153" s="127">
        <f t="shared" si="14"/>
        <v>586944</v>
      </c>
      <c r="H153" s="127">
        <f t="shared" si="14"/>
        <v>514162.944</v>
      </c>
      <c r="I153" s="127">
        <f t="shared" si="14"/>
        <v>685550.592</v>
      </c>
      <c r="J153" s="127">
        <f t="shared" si="14"/>
        <v>221622.464</v>
      </c>
      <c r="K153" s="127">
        <f t="shared" si="14"/>
        <v>32000.4114785367</v>
      </c>
      <c r="L153" s="127">
        <f t="shared" si="14"/>
        <v>43520</v>
      </c>
      <c r="M153" s="127">
        <f t="shared" si="14"/>
        <v>2083800.41147854</v>
      </c>
      <c r="N153" s="127">
        <f t="shared" si="14"/>
        <v>2791480.56506076</v>
      </c>
      <c r="O153" s="127">
        <f t="shared" si="14"/>
        <v>2769358.60758322</v>
      </c>
    </row>
  </sheetData>
  <sheetProtection formatCells="0" formatColumns="0" formatRows="0" insertRows="0" insertColumns="0" insertHyperlinks="0" deleteColumns="0" deleteRows="0" sort="0" autoFilter="0" pivotTables="0"/>
  <mergeCells count="21">
    <mergeCell ref="A1:P1"/>
    <mergeCell ref="A2:P2"/>
    <mergeCell ref="A3:P3"/>
    <mergeCell ref="A4:P4"/>
    <mergeCell ref="C5:F5"/>
    <mergeCell ref="G5:M5"/>
    <mergeCell ref="H6:I6"/>
    <mergeCell ref="A5:A7"/>
    <mergeCell ref="B5:B7"/>
    <mergeCell ref="C6:C7"/>
    <mergeCell ref="D6:D7"/>
    <mergeCell ref="E6:E7"/>
    <mergeCell ref="F6:F7"/>
    <mergeCell ref="G6:G7"/>
    <mergeCell ref="J6:J7"/>
    <mergeCell ref="K6:K7"/>
    <mergeCell ref="L6:L7"/>
    <mergeCell ref="M6:M7"/>
    <mergeCell ref="N5:N7"/>
    <mergeCell ref="O5:O7"/>
    <mergeCell ref="P5:P7"/>
  </mergeCells>
  <printOptions horizontalCentered="1"/>
  <pageMargins left="0.15748031496063" right="0.15748031496063" top="0.590551181102362" bottom="0.590551181102362" header="0.31496062992126" footer="0.196850393700787"/>
  <pageSetup paperSize="8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F33" sqref="F33"/>
    </sheetView>
  </sheetViews>
  <sheetFormatPr defaultColWidth="9" defaultRowHeight="18" outlineLevelCol="1"/>
  <cols>
    <col min="1" max="1" width="11.375" style="33" customWidth="1"/>
    <col min="2" max="2" width="13.125" style="100" customWidth="1"/>
  </cols>
  <sheetData>
    <row r="1" spans="1:2">
      <c r="A1" s="101" t="s">
        <v>5</v>
      </c>
      <c r="B1" s="102" t="s">
        <v>175</v>
      </c>
    </row>
    <row r="2" ht="14.25" spans="1:2">
      <c r="A2" s="103" t="s">
        <v>147</v>
      </c>
      <c r="B2" s="104">
        <v>3396.0426883225</v>
      </c>
    </row>
    <row r="3" ht="14.25" spans="1:2">
      <c r="A3" s="103" t="s">
        <v>79</v>
      </c>
      <c r="B3" s="104">
        <v>3255.87970666632</v>
      </c>
    </row>
    <row r="4" ht="14.25" spans="1:2">
      <c r="A4" s="103" t="s">
        <v>161</v>
      </c>
      <c r="B4" s="104">
        <v>3242.30218895355</v>
      </c>
    </row>
    <row r="5" ht="14.25" spans="1:2">
      <c r="A5" s="103" t="s">
        <v>119</v>
      </c>
      <c r="B5" s="104">
        <v>3410.31557313709</v>
      </c>
    </row>
    <row r="6" ht="14.25" spans="1:2">
      <c r="A6" s="103" t="s">
        <v>134</v>
      </c>
      <c r="B6" s="104">
        <v>1749.46959957222</v>
      </c>
    </row>
    <row r="7" ht="14.25" spans="1:2">
      <c r="A7" s="103" t="s">
        <v>148</v>
      </c>
      <c r="B7" s="104">
        <v>3406.39210349152</v>
      </c>
    </row>
    <row r="8" ht="14.25" spans="1:2">
      <c r="A8" s="103" t="s">
        <v>80</v>
      </c>
      <c r="B8" s="104">
        <v>3247.34601711376</v>
      </c>
    </row>
    <row r="9" ht="14.25" spans="1:2">
      <c r="A9" s="103" t="s">
        <v>48</v>
      </c>
      <c r="B9" s="104">
        <v>4692.32619476373</v>
      </c>
    </row>
    <row r="10" ht="14.25" spans="1:2">
      <c r="A10" s="103" t="s">
        <v>140</v>
      </c>
      <c r="B10" s="104">
        <v>1711.42626008156</v>
      </c>
    </row>
    <row r="11" ht="14.25" spans="1:2">
      <c r="A11" s="103" t="s">
        <v>125</v>
      </c>
      <c r="B11" s="104">
        <v>1723.77544074913</v>
      </c>
    </row>
    <row r="12" ht="14.25" spans="1:2">
      <c r="A12" s="103" t="s">
        <v>69</v>
      </c>
      <c r="B12" s="104">
        <v>1347.25144243579</v>
      </c>
    </row>
    <row r="13" ht="14.25" spans="1:2">
      <c r="A13" s="103" t="s">
        <v>115</v>
      </c>
      <c r="B13" s="104">
        <v>1561.17789529275</v>
      </c>
    </row>
    <row r="14" ht="14.25" spans="1:2">
      <c r="A14" s="103" t="s">
        <v>95</v>
      </c>
      <c r="B14" s="104">
        <v>2606.4876700048</v>
      </c>
    </row>
    <row r="15" ht="14.25" spans="1:2">
      <c r="A15" s="103" t="s">
        <v>112</v>
      </c>
      <c r="B15" s="104">
        <v>1569.92523159895</v>
      </c>
    </row>
    <row r="16" ht="14.25" spans="1:2">
      <c r="A16" s="103" t="s">
        <v>50</v>
      </c>
      <c r="B16" s="104">
        <v>1479.99346683001</v>
      </c>
    </row>
    <row r="17" ht="14.25" spans="1:2">
      <c r="A17" s="103" t="s">
        <v>51</v>
      </c>
      <c r="B17" s="104">
        <v>1467.64652719556</v>
      </c>
    </row>
    <row r="18" ht="14.25" spans="1:2">
      <c r="A18" s="103" t="s">
        <v>151</v>
      </c>
      <c r="B18" s="104">
        <v>1469.76538280107</v>
      </c>
    </row>
    <row r="19" ht="14.25" spans="1:2">
      <c r="A19" s="103" t="s">
        <v>158</v>
      </c>
      <c r="B19" s="104">
        <v>1378.90062628161</v>
      </c>
    </row>
    <row r="20" ht="14.25" spans="1:2">
      <c r="A20" s="103" t="s">
        <v>127</v>
      </c>
      <c r="B20" s="104">
        <v>1443.71576889575</v>
      </c>
    </row>
    <row r="21" ht="14.25" spans="1:2">
      <c r="A21" s="103" t="s">
        <v>81</v>
      </c>
      <c r="B21" s="104">
        <v>568.200857426922</v>
      </c>
    </row>
    <row r="22" ht="13.5" spans="1:2">
      <c r="A22" s="105" t="s">
        <v>85</v>
      </c>
      <c r="B22" s="104">
        <v>1677.35391402675</v>
      </c>
    </row>
    <row r="23" ht="13.5" spans="1:2">
      <c r="A23" s="105" t="s">
        <v>103</v>
      </c>
      <c r="B23" s="104">
        <v>1045.0335852029</v>
      </c>
    </row>
    <row r="24" ht="13.5" spans="1:2">
      <c r="A24" s="105" t="s">
        <v>84</v>
      </c>
      <c r="B24" s="104">
        <v>1029.42553029359</v>
      </c>
    </row>
    <row r="25" ht="14.25" spans="1:2">
      <c r="A25" s="103" t="s">
        <v>86</v>
      </c>
      <c r="B25" s="104">
        <v>1190.05617820908</v>
      </c>
    </row>
    <row r="26" ht="14.25" spans="1:2">
      <c r="A26" s="103" t="s">
        <v>61</v>
      </c>
      <c r="B26" s="104">
        <v>2112.74063613222</v>
      </c>
    </row>
    <row r="27" ht="13.5" spans="1:2">
      <c r="A27" s="105" t="s">
        <v>83</v>
      </c>
      <c r="B27" s="104">
        <v>2475.71379782555</v>
      </c>
    </row>
    <row r="28" ht="14.25" spans="1:2">
      <c r="A28" s="103" t="s">
        <v>40</v>
      </c>
      <c r="B28" s="104">
        <v>3255.59726345237</v>
      </c>
    </row>
    <row r="29" ht="13.5" spans="1:2">
      <c r="A29" s="105" t="s">
        <v>102</v>
      </c>
      <c r="B29" s="104">
        <v>5071.5714302349</v>
      </c>
    </row>
    <row r="30" ht="13.5" spans="1:2">
      <c r="A30" s="105" t="s">
        <v>118</v>
      </c>
      <c r="B30" s="104">
        <v>4632.82165342436</v>
      </c>
    </row>
    <row r="31" ht="13.5" spans="1:2">
      <c r="A31" s="105" t="s">
        <v>139</v>
      </c>
      <c r="B31" s="104">
        <v>1901.49895180894</v>
      </c>
    </row>
    <row r="32" ht="13.5" spans="1:2">
      <c r="A32" s="3" t="s">
        <v>174</v>
      </c>
      <c r="B32" s="104">
        <f>SUM(B2:B31)</f>
        <v>69120.1535822252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0"/>
  <sheetViews>
    <sheetView workbookViewId="0">
      <pane xSplit="1" ySplit="1" topLeftCell="B41" activePane="bottomRight" state="frozen"/>
      <selection/>
      <selection pane="topRight"/>
      <selection pane="bottomLeft"/>
      <selection pane="bottomRight" activeCell="E25" sqref="E25"/>
    </sheetView>
  </sheetViews>
  <sheetFormatPr defaultColWidth="9" defaultRowHeight="18" outlineLevelCol="1"/>
  <cols>
    <col min="1" max="1" width="14.25" style="33" customWidth="1"/>
    <col min="2" max="2" width="14.25" style="93" customWidth="1"/>
  </cols>
  <sheetData>
    <row r="1" ht="18.75" spans="1:2">
      <c r="A1" s="94" t="s">
        <v>5</v>
      </c>
      <c r="B1" s="95" t="s">
        <v>174</v>
      </c>
    </row>
    <row r="2" ht="18.75" spans="1:2">
      <c r="A2" s="96" t="s">
        <v>152</v>
      </c>
      <c r="B2" s="93">
        <v>6388.39689621876</v>
      </c>
    </row>
    <row r="3" ht="18.75" spans="1:2">
      <c r="A3" s="96" t="s">
        <v>154</v>
      </c>
      <c r="B3" s="93">
        <v>10924.689376494</v>
      </c>
    </row>
    <row r="4" ht="18.75" spans="1:2">
      <c r="A4" s="96" t="s">
        <v>126</v>
      </c>
      <c r="B4" s="93">
        <v>6452.96146495258</v>
      </c>
    </row>
    <row r="5" ht="18.75" spans="1:2">
      <c r="A5" s="97" t="s">
        <v>62</v>
      </c>
      <c r="B5" s="93">
        <v>11827.9812701301</v>
      </c>
    </row>
    <row r="6" ht="18.75" spans="1:2">
      <c r="A6" s="96" t="s">
        <v>25</v>
      </c>
      <c r="B6" s="93">
        <v>11205.5893286729</v>
      </c>
    </row>
    <row r="7" ht="18.75" spans="1:2">
      <c r="A7" s="96" t="s">
        <v>123</v>
      </c>
      <c r="B7" s="93">
        <v>8042.94232813491</v>
      </c>
    </row>
    <row r="8" ht="18.75" spans="1:2">
      <c r="A8" s="96" t="s">
        <v>89</v>
      </c>
      <c r="B8" s="93">
        <v>19173.2946497984</v>
      </c>
    </row>
    <row r="9" ht="18.75" spans="1:2">
      <c r="A9" s="96" t="s">
        <v>96</v>
      </c>
      <c r="B9" s="93">
        <v>8674.79189864958</v>
      </c>
    </row>
    <row r="10" ht="18.75" spans="1:2">
      <c r="A10" s="96" t="s">
        <v>73</v>
      </c>
      <c r="B10" s="93">
        <v>2909.35278694879</v>
      </c>
    </row>
    <row r="11" ht="18.75" spans="1:2">
      <c r="A11" s="97" t="s">
        <v>156</v>
      </c>
      <c r="B11" s="93">
        <v>9511.41532943186</v>
      </c>
    </row>
    <row r="12" ht="18.75" spans="1:2">
      <c r="A12" s="97" t="s">
        <v>121</v>
      </c>
      <c r="B12" s="93">
        <v>18092.0327654325</v>
      </c>
    </row>
    <row r="13" ht="18.75" spans="1:2">
      <c r="A13" s="96" t="s">
        <v>137</v>
      </c>
      <c r="B13" s="93">
        <v>15514.4274222959</v>
      </c>
    </row>
    <row r="14" ht="18.75" spans="1:2">
      <c r="A14" s="96" t="s">
        <v>44</v>
      </c>
      <c r="B14" s="93">
        <v>14966.7063230564</v>
      </c>
    </row>
    <row r="15" ht="18.75" spans="1:2">
      <c r="A15" s="96" t="s">
        <v>27</v>
      </c>
      <c r="B15" s="93">
        <v>15318.2817543722</v>
      </c>
    </row>
    <row r="16" ht="18.75" spans="1:2">
      <c r="A16" s="96" t="s">
        <v>130</v>
      </c>
      <c r="B16" s="93">
        <v>17333.7268735851</v>
      </c>
    </row>
    <row r="17" ht="18.75" spans="1:2">
      <c r="A17" s="97" t="s">
        <v>141</v>
      </c>
      <c r="B17" s="93">
        <v>15414.0786227633</v>
      </c>
    </row>
    <row r="18" ht="18.75" spans="1:2">
      <c r="A18" s="97" t="s">
        <v>55</v>
      </c>
      <c r="B18" s="93">
        <v>6262.36509411979</v>
      </c>
    </row>
    <row r="19" ht="18.75" spans="1:2">
      <c r="A19" s="98" t="s">
        <v>71</v>
      </c>
      <c r="B19" s="93">
        <v>4386.96581494302</v>
      </c>
    </row>
    <row r="20" ht="18.75" spans="1:2">
      <c r="A20" s="96" t="s">
        <v>60</v>
      </c>
      <c r="B20" s="93">
        <v>4240.96999027709</v>
      </c>
    </row>
    <row r="21" ht="18.75" spans="1:2">
      <c r="A21" s="97" t="s">
        <v>97</v>
      </c>
      <c r="B21" s="93">
        <v>1952.68480226317</v>
      </c>
    </row>
    <row r="22" ht="18.75" spans="1:2">
      <c r="A22" s="96" t="s">
        <v>70</v>
      </c>
      <c r="B22" s="93">
        <v>1824.3809219657</v>
      </c>
    </row>
    <row r="23" ht="18.75" spans="1:2">
      <c r="A23" s="98" t="s">
        <v>99</v>
      </c>
      <c r="B23" s="93">
        <v>2053.99962715288</v>
      </c>
    </row>
    <row r="24" ht="18.75" spans="1:2">
      <c r="A24" s="97" t="s">
        <v>144</v>
      </c>
      <c r="B24" s="93">
        <v>1802.0608884498</v>
      </c>
    </row>
    <row r="25" ht="18.75" spans="1:2">
      <c r="A25" s="96" t="s">
        <v>28</v>
      </c>
      <c r="B25" s="93">
        <v>1478.00146251286</v>
      </c>
    </row>
    <row r="26" ht="18.75" spans="1:2">
      <c r="A26" s="96" t="s">
        <v>159</v>
      </c>
      <c r="B26" s="93">
        <v>1527.90230737849</v>
      </c>
    </row>
    <row r="27" ht="18.75" spans="1:2">
      <c r="A27" s="96" t="s">
        <v>150</v>
      </c>
      <c r="B27" s="93">
        <v>2004.23042516836</v>
      </c>
    </row>
    <row r="28" ht="18.75" spans="1:2">
      <c r="A28" s="96" t="s">
        <v>59</v>
      </c>
      <c r="B28" s="93">
        <v>1811.62402825751</v>
      </c>
    </row>
    <row r="29" ht="18.75" spans="1:2">
      <c r="A29" s="96" t="s">
        <v>155</v>
      </c>
      <c r="B29" s="93">
        <v>1978.51552718245</v>
      </c>
    </row>
    <row r="30" ht="18.75" spans="1:2">
      <c r="A30" s="99" t="s">
        <v>57</v>
      </c>
      <c r="B30" s="93">
        <v>1885.63001939167</v>
      </c>
    </row>
    <row r="31" ht="18.75" spans="1:2">
      <c r="A31" s="97" t="s">
        <v>136</v>
      </c>
      <c r="B31" s="93">
        <v>8774.75148097484</v>
      </c>
    </row>
    <row r="32" ht="18.75" spans="1:2">
      <c r="A32" s="97" t="s">
        <v>67</v>
      </c>
      <c r="B32" s="93">
        <v>8789.39749332193</v>
      </c>
    </row>
    <row r="33" ht="18.75" spans="1:2">
      <c r="A33" s="97" t="s">
        <v>47</v>
      </c>
      <c r="B33" s="93">
        <v>4521.60788938088</v>
      </c>
    </row>
    <row r="34" ht="18.75" spans="1:2">
      <c r="A34" s="97" t="s">
        <v>88</v>
      </c>
      <c r="B34" s="93">
        <v>8154.24313632235</v>
      </c>
    </row>
    <row r="35" ht="18.75" spans="1:2">
      <c r="A35" s="97" t="s">
        <v>98</v>
      </c>
      <c r="B35" s="93">
        <v>3000.51786552082</v>
      </c>
    </row>
    <row r="36" ht="18.75" spans="1:2">
      <c r="A36" s="97" t="s">
        <v>145</v>
      </c>
      <c r="B36" s="93">
        <v>3716.01461468953</v>
      </c>
    </row>
    <row r="37" ht="18.75" spans="1:2">
      <c r="A37" s="97" t="s">
        <v>94</v>
      </c>
      <c r="B37" s="93">
        <v>5283.46751978966</v>
      </c>
    </row>
    <row r="38" ht="18.75" spans="1:2">
      <c r="A38" s="97" t="s">
        <v>91</v>
      </c>
      <c r="B38" s="93">
        <v>5367.95475024297</v>
      </c>
    </row>
    <row r="39" ht="18.75" spans="1:2">
      <c r="A39" s="97" t="s">
        <v>49</v>
      </c>
      <c r="B39" s="93">
        <v>6809.26192901475</v>
      </c>
    </row>
    <row r="40" ht="18.75" spans="1:2">
      <c r="A40" s="97" t="s">
        <v>116</v>
      </c>
      <c r="B40" s="93">
        <v>2661.50140221315</v>
      </c>
    </row>
    <row r="41" ht="18.75" spans="1:2">
      <c r="A41" s="97" t="s">
        <v>54</v>
      </c>
      <c r="B41" s="93">
        <v>3881.28191852914</v>
      </c>
    </row>
    <row r="42" ht="18.75" spans="1:2">
      <c r="A42" s="97" t="s">
        <v>129</v>
      </c>
      <c r="B42" s="93">
        <v>11117.8215465677</v>
      </c>
    </row>
    <row r="43" ht="18.75" spans="1:2">
      <c r="A43" s="97" t="s">
        <v>56</v>
      </c>
      <c r="B43" s="93">
        <v>10446.1036856313</v>
      </c>
    </row>
    <row r="44" ht="18.75" spans="1:2">
      <c r="A44" s="97" t="s">
        <v>100</v>
      </c>
      <c r="B44" s="93">
        <v>5093.59120623042</v>
      </c>
    </row>
    <row r="45" ht="18.75" spans="1:2">
      <c r="A45" s="97" t="s">
        <v>124</v>
      </c>
      <c r="B45" s="93">
        <v>10302.4835615705</v>
      </c>
    </row>
    <row r="46" ht="18.75" spans="1:2">
      <c r="A46" s="97" t="s">
        <v>35</v>
      </c>
      <c r="B46" s="93">
        <v>6215.59966624515</v>
      </c>
    </row>
    <row r="47" ht="18.75" spans="1:2">
      <c r="A47" s="97" t="s">
        <v>58</v>
      </c>
      <c r="B47" s="93">
        <v>5486.24761631908</v>
      </c>
    </row>
    <row r="48" spans="1:2">
      <c r="A48" s="33" t="s">
        <v>93</v>
      </c>
      <c r="B48" s="93">
        <v>6378.10926170157</v>
      </c>
    </row>
    <row r="49" spans="1:2">
      <c r="A49" s="33" t="s">
        <v>109</v>
      </c>
      <c r="B49" s="93">
        <v>1120.04345573419</v>
      </c>
    </row>
    <row r="50" spans="2:2">
      <c r="B50" s="93">
        <f>SUM(B2:B49)</f>
        <v>342080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zoomScale="130" zoomScaleNormal="130" workbookViewId="0">
      <pane xSplit="1" ySplit="1" topLeftCell="B20" activePane="bottomRight" state="frozen"/>
      <selection/>
      <selection pane="topRight"/>
      <selection pane="bottomLeft"/>
      <selection pane="bottomRight" activeCell="H34" sqref="H34"/>
    </sheetView>
  </sheetViews>
  <sheetFormatPr defaultColWidth="9" defaultRowHeight="13.5" outlineLevelCol="3"/>
  <cols>
    <col min="2" max="2" width="11.625" style="92" customWidth="1"/>
    <col min="3" max="4" width="10.5" style="92" customWidth="1"/>
  </cols>
  <sheetData>
    <row r="1" ht="26.25" customHeight="1" spans="1:4">
      <c r="A1" s="3" t="s">
        <v>176</v>
      </c>
      <c r="B1" s="7" t="s">
        <v>175</v>
      </c>
      <c r="C1" s="7" t="s">
        <v>177</v>
      </c>
      <c r="D1" s="7" t="s">
        <v>174</v>
      </c>
    </row>
    <row r="2" ht="20.1" customHeight="1" spans="1:4">
      <c r="A2" s="3" t="s">
        <v>26</v>
      </c>
      <c r="B2" s="7">
        <v>6443.29150279894</v>
      </c>
      <c r="C2" s="7">
        <v>9576.53836173532</v>
      </c>
      <c r="D2" s="7">
        <f>SUM(B2:C2)</f>
        <v>16019.8298645343</v>
      </c>
    </row>
    <row r="3" ht="20.1" customHeight="1" spans="1:4">
      <c r="A3" s="3" t="s">
        <v>29</v>
      </c>
      <c r="B3" s="7">
        <v>2189.92784201687</v>
      </c>
      <c r="C3" s="7"/>
      <c r="D3" s="7">
        <f t="shared" ref="D3:D39" si="0">SUM(B3:C3)</f>
        <v>2189.92784201687</v>
      </c>
    </row>
    <row r="4" ht="20.1" customHeight="1" spans="1:4">
      <c r="A4" s="3" t="s">
        <v>32</v>
      </c>
      <c r="B4" s="7">
        <v>6353.75911325176</v>
      </c>
      <c r="C4" s="7">
        <v>4381.9037896942</v>
      </c>
      <c r="D4" s="7">
        <f t="shared" si="0"/>
        <v>10735.662902946</v>
      </c>
    </row>
    <row r="5" ht="20.1" customHeight="1" spans="1:4">
      <c r="A5" s="3" t="s">
        <v>34</v>
      </c>
      <c r="B5" s="7">
        <v>2874.28502705953</v>
      </c>
      <c r="C5" s="7"/>
      <c r="D5" s="7">
        <f t="shared" si="0"/>
        <v>2874.28502705953</v>
      </c>
    </row>
    <row r="6" ht="20.1" customHeight="1" spans="1:4">
      <c r="A6" s="3" t="s">
        <v>38</v>
      </c>
      <c r="B6" s="7">
        <v>6587.79513750163</v>
      </c>
      <c r="C6" s="7">
        <v>5091.78708377047</v>
      </c>
      <c r="D6" s="7">
        <f t="shared" si="0"/>
        <v>11679.5822212721</v>
      </c>
    </row>
    <row r="7" ht="20.1" customHeight="1" spans="1:4">
      <c r="A7" s="3" t="s">
        <v>42</v>
      </c>
      <c r="B7" s="7">
        <v>1342.18867924528</v>
      </c>
      <c r="C7" s="7"/>
      <c r="D7" s="7">
        <f t="shared" si="0"/>
        <v>1342.18867924528</v>
      </c>
    </row>
    <row r="8" ht="20.1" customHeight="1" spans="1:4">
      <c r="A8" s="3" t="s">
        <v>43</v>
      </c>
      <c r="B8" s="7">
        <v>1452.12483426942</v>
      </c>
      <c r="C8" s="7">
        <v>5943.53265433242</v>
      </c>
      <c r="D8" s="7">
        <f t="shared" si="0"/>
        <v>7395.65748860184</v>
      </c>
    </row>
    <row r="9" ht="20.1" customHeight="1" spans="1:4">
      <c r="A9" s="3" t="s">
        <v>45</v>
      </c>
      <c r="B9" s="7">
        <v>8013.12779189513</v>
      </c>
      <c r="C9" s="7">
        <v>14484.6233395624</v>
      </c>
      <c r="D9" s="7">
        <f t="shared" si="0"/>
        <v>22497.7511314575</v>
      </c>
    </row>
    <row r="10" ht="20.1" customHeight="1" spans="1:4">
      <c r="A10" s="3" t="s">
        <v>52</v>
      </c>
      <c r="B10" s="7">
        <v>1358.49056603774</v>
      </c>
      <c r="C10" s="7"/>
      <c r="D10" s="7">
        <f t="shared" si="0"/>
        <v>1358.49056603774</v>
      </c>
    </row>
    <row r="11" ht="20.1" customHeight="1" spans="1:4">
      <c r="A11" s="3" t="s">
        <v>55</v>
      </c>
      <c r="B11" s="7">
        <v>6345.84279742673</v>
      </c>
      <c r="C11" s="7"/>
      <c r="D11" s="7">
        <f t="shared" si="0"/>
        <v>6345.84279742673</v>
      </c>
    </row>
    <row r="12" ht="20.1" customHeight="1" spans="1:4">
      <c r="A12" s="3" t="s">
        <v>58</v>
      </c>
      <c r="B12" s="7">
        <v>4688.84532110616</v>
      </c>
      <c r="C12" s="7"/>
      <c r="D12" s="7">
        <f t="shared" si="0"/>
        <v>4688.84532110616</v>
      </c>
    </row>
    <row r="13" ht="20.1" customHeight="1" spans="1:4">
      <c r="A13" s="3" t="s">
        <v>63</v>
      </c>
      <c r="B13" s="7">
        <v>1619.32075471698</v>
      </c>
      <c r="C13" s="7"/>
      <c r="D13" s="7">
        <f t="shared" si="0"/>
        <v>1619.32075471698</v>
      </c>
    </row>
    <row r="14" ht="20.1" customHeight="1" spans="1:4">
      <c r="A14" s="3" t="s">
        <v>64</v>
      </c>
      <c r="B14" s="7">
        <v>2347.36905135122</v>
      </c>
      <c r="C14" s="7"/>
      <c r="D14" s="7">
        <f t="shared" si="0"/>
        <v>2347.36905135122</v>
      </c>
    </row>
    <row r="15" ht="20.1" customHeight="1" spans="1:4">
      <c r="A15" s="3" t="s">
        <v>68</v>
      </c>
      <c r="B15" s="7">
        <v>2537.42468068293</v>
      </c>
      <c r="C15" s="7"/>
      <c r="D15" s="7">
        <f t="shared" si="0"/>
        <v>2537.42468068293</v>
      </c>
    </row>
    <row r="16" ht="20.1" customHeight="1" spans="1:4">
      <c r="A16" s="3" t="s">
        <v>75</v>
      </c>
      <c r="B16" s="7">
        <v>2379.56198285177</v>
      </c>
      <c r="C16" s="7"/>
      <c r="D16" s="7">
        <f t="shared" si="0"/>
        <v>2379.56198285177</v>
      </c>
    </row>
    <row r="17" ht="20.1" customHeight="1" spans="1:4">
      <c r="A17" s="3" t="s">
        <v>77</v>
      </c>
      <c r="B17" s="7">
        <v>2395.41639281651</v>
      </c>
      <c r="C17" s="7">
        <v>5772.33232353731</v>
      </c>
      <c r="D17" s="7">
        <f t="shared" si="0"/>
        <v>8167.74871635382</v>
      </c>
    </row>
    <row r="18" ht="20.1" customHeight="1" spans="1:4">
      <c r="A18" s="3" t="s">
        <v>78</v>
      </c>
      <c r="B18" s="7">
        <v>2419.32336742722</v>
      </c>
      <c r="C18" s="7"/>
      <c r="D18" s="7">
        <f t="shared" si="0"/>
        <v>2419.32336742722</v>
      </c>
    </row>
    <row r="19" ht="20.1" customHeight="1" spans="1:4">
      <c r="A19" s="3" t="s">
        <v>87</v>
      </c>
      <c r="B19" s="7">
        <v>4773.72999821091</v>
      </c>
      <c r="C19" s="7"/>
      <c r="D19" s="7">
        <f t="shared" si="0"/>
        <v>4773.72999821091</v>
      </c>
    </row>
    <row r="20" ht="20.1" customHeight="1" spans="1:4">
      <c r="A20" s="3" t="s">
        <v>90</v>
      </c>
      <c r="B20" s="7">
        <v>4067.7149738438</v>
      </c>
      <c r="C20" s="7">
        <v>9840.79118238285</v>
      </c>
      <c r="D20" s="7">
        <f t="shared" si="0"/>
        <v>13908.5061562267</v>
      </c>
    </row>
    <row r="21" ht="20.1" customHeight="1" spans="1:4">
      <c r="A21" s="3" t="s">
        <v>96</v>
      </c>
      <c r="B21" s="7">
        <v>3884.83406134202</v>
      </c>
      <c r="C21" s="7">
        <v>4781.1869463744</v>
      </c>
      <c r="D21" s="7">
        <f t="shared" si="0"/>
        <v>8666.02100771642</v>
      </c>
    </row>
    <row r="22" ht="20.1" customHeight="1" spans="1:4">
      <c r="A22" s="3" t="s">
        <v>105</v>
      </c>
      <c r="B22" s="7">
        <v>4831.86136895248</v>
      </c>
      <c r="C22" s="7">
        <v>6224.76128260966</v>
      </c>
      <c r="D22" s="7">
        <f t="shared" si="0"/>
        <v>11056.6226515621</v>
      </c>
    </row>
    <row r="23" ht="20.1" customHeight="1" spans="1:4">
      <c r="A23" s="3" t="s">
        <v>106</v>
      </c>
      <c r="B23" s="7">
        <v>1445.71497294047</v>
      </c>
      <c r="C23" s="7"/>
      <c r="D23" s="7">
        <f t="shared" si="0"/>
        <v>1445.71497294047</v>
      </c>
    </row>
    <row r="24" ht="20.1" customHeight="1" spans="1:4">
      <c r="A24" s="3" t="s">
        <v>107</v>
      </c>
      <c r="B24" s="7">
        <v>6523.38992559953</v>
      </c>
      <c r="C24" s="7">
        <v>5591.47707908531</v>
      </c>
      <c r="D24" s="7">
        <f t="shared" si="0"/>
        <v>12114.8670046848</v>
      </c>
    </row>
    <row r="25" ht="20.1" customHeight="1" spans="1:4">
      <c r="A25" s="3" t="s">
        <v>110</v>
      </c>
      <c r="B25" s="7">
        <v>3804.73972178949</v>
      </c>
      <c r="C25" s="7">
        <v>4720.47617923635</v>
      </c>
      <c r="D25" s="7">
        <f t="shared" si="0"/>
        <v>8525.21590102584</v>
      </c>
    </row>
    <row r="26" ht="20.1" customHeight="1" spans="1:4">
      <c r="A26" s="3" t="s">
        <v>111</v>
      </c>
      <c r="B26" s="7">
        <v>4307.87516573057</v>
      </c>
      <c r="C26" s="7">
        <v>9252.45790567585</v>
      </c>
      <c r="D26" s="7">
        <f t="shared" si="0"/>
        <v>13560.3330714064</v>
      </c>
    </row>
    <row r="27" ht="20.1" customHeight="1" spans="1:4">
      <c r="A27" s="3" t="s">
        <v>120</v>
      </c>
      <c r="B27" s="7">
        <v>10276.6100744005</v>
      </c>
      <c r="C27" s="7">
        <v>8808.52292091469</v>
      </c>
      <c r="D27" s="7">
        <f t="shared" si="0"/>
        <v>19085.1329953152</v>
      </c>
    </row>
    <row r="28" ht="20.1" customHeight="1" spans="1:4">
      <c r="A28" s="3" t="s">
        <v>122</v>
      </c>
      <c r="B28" s="7">
        <v>2573.92661327269</v>
      </c>
      <c r="C28" s="7"/>
      <c r="D28" s="7">
        <f t="shared" si="0"/>
        <v>2573.92661327269</v>
      </c>
    </row>
    <row r="29" ht="20.1" customHeight="1" spans="1:4">
      <c r="A29" s="3" t="s">
        <v>132</v>
      </c>
      <c r="B29" s="7">
        <v>2471.69158143194</v>
      </c>
      <c r="C29" s="7"/>
      <c r="D29" s="7">
        <f t="shared" si="0"/>
        <v>2471.69158143194</v>
      </c>
    </row>
    <row r="30" s="1" customFormat="1" spans="1:4">
      <c r="A30" s="3" t="s">
        <v>135</v>
      </c>
      <c r="B30" s="7">
        <v>7950.01446181897</v>
      </c>
      <c r="C30" s="7">
        <v>9708.37325068513</v>
      </c>
      <c r="D30" s="7">
        <f t="shared" si="0"/>
        <v>17658.3877125041</v>
      </c>
    </row>
    <row r="31" spans="1:4">
      <c r="A31" s="3" t="s">
        <v>138</v>
      </c>
      <c r="B31" s="7">
        <v>7855.85084972539</v>
      </c>
      <c r="C31" s="7">
        <v>9675.66317573281</v>
      </c>
      <c r="D31" s="7">
        <f t="shared" si="0"/>
        <v>17531.5140254582</v>
      </c>
    </row>
    <row r="32" spans="1:4">
      <c r="A32" s="3" t="s">
        <v>142</v>
      </c>
      <c r="B32" s="7">
        <v>4311.22915025443</v>
      </c>
      <c r="C32" s="7">
        <v>9583.85481854172</v>
      </c>
      <c r="D32" s="7">
        <f t="shared" si="0"/>
        <v>13895.0839687962</v>
      </c>
    </row>
    <row r="33" spans="1:4">
      <c r="A33" s="3" t="s">
        <v>153</v>
      </c>
      <c r="B33" s="7">
        <v>4772.72223823101</v>
      </c>
      <c r="C33" s="7">
        <v>8748.79094157913</v>
      </c>
      <c r="D33" s="7">
        <f t="shared" si="0"/>
        <v>13521.5131798101</v>
      </c>
    </row>
    <row r="34" spans="1:4">
      <c r="A34" s="3" t="s">
        <v>72</v>
      </c>
      <c r="B34" s="7"/>
      <c r="C34" s="7">
        <v>4623.09262351765</v>
      </c>
      <c r="D34" s="7">
        <f t="shared" si="0"/>
        <v>4623.09262351765</v>
      </c>
    </row>
    <row r="35" spans="1:4">
      <c r="A35" s="3" t="s">
        <v>75</v>
      </c>
      <c r="B35" s="7"/>
      <c r="C35" s="7">
        <v>4747.79846253187</v>
      </c>
      <c r="D35" s="7">
        <f t="shared" si="0"/>
        <v>4747.79846253187</v>
      </c>
    </row>
    <row r="36" spans="1:4">
      <c r="A36" s="3" t="s">
        <v>101</v>
      </c>
      <c r="B36" s="7"/>
      <c r="C36" s="7">
        <v>2294.11545227389</v>
      </c>
      <c r="D36" s="7">
        <f t="shared" si="0"/>
        <v>2294.11545227389</v>
      </c>
    </row>
    <row r="37" spans="1:4">
      <c r="A37" s="3" t="s">
        <v>132</v>
      </c>
      <c r="B37" s="7"/>
      <c r="C37" s="7">
        <v>4653.31135985901</v>
      </c>
      <c r="D37" s="7">
        <f t="shared" si="0"/>
        <v>4653.31135985901</v>
      </c>
    </row>
    <row r="38" spans="1:4">
      <c r="A38" s="3" t="s">
        <v>146</v>
      </c>
      <c r="B38" s="7"/>
      <c r="C38" s="7">
        <v>7844.00943999174</v>
      </c>
      <c r="D38" s="7">
        <f t="shared" si="0"/>
        <v>7844.00943999174</v>
      </c>
    </row>
    <row r="39" spans="1:4">
      <c r="A39" s="3" t="s">
        <v>156</v>
      </c>
      <c r="B39" s="7"/>
      <c r="C39" s="7">
        <v>4930.59942637581</v>
      </c>
      <c r="D39" s="7">
        <f t="shared" si="0"/>
        <v>4930.59942637581</v>
      </c>
    </row>
    <row r="40" spans="1:4">
      <c r="A40" s="4" t="s">
        <v>174</v>
      </c>
      <c r="B40" s="7">
        <f>SUM(B2:B39)</f>
        <v>135200</v>
      </c>
      <c r="C40" s="7">
        <f t="shared" ref="C40:D40" si="1">SUM(C2:C39)</f>
        <v>161280</v>
      </c>
      <c r="D40" s="7">
        <f t="shared" si="1"/>
        <v>296480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22"/>
  <sheetViews>
    <sheetView zoomScale="175" zoomScaleNormal="175" topLeftCell="A10" workbookViewId="0">
      <selection activeCell="D20" sqref="D20"/>
    </sheetView>
  </sheetViews>
  <sheetFormatPr defaultColWidth="9" defaultRowHeight="13.5" outlineLevelCol="4"/>
  <cols>
    <col min="1" max="1" width="15.5" style="1" customWidth="1"/>
    <col min="2" max="2" width="7.875" style="1" customWidth="1"/>
    <col min="3" max="3" width="22.75" style="1" customWidth="1"/>
    <col min="4" max="4" width="19.125" style="68" customWidth="1"/>
    <col min="5" max="5" width="54.125" style="69" customWidth="1"/>
  </cols>
  <sheetData>
    <row r="1" ht="14.25" spans="1:5">
      <c r="A1" s="70"/>
      <c r="B1" s="71"/>
      <c r="C1" s="4" t="s">
        <v>178</v>
      </c>
      <c r="D1" s="72" t="s">
        <v>179</v>
      </c>
      <c r="E1" s="73" t="s">
        <v>180</v>
      </c>
    </row>
    <row r="2" ht="18.75" spans="1:5">
      <c r="A2" s="4" t="s">
        <v>181</v>
      </c>
      <c r="B2" s="4"/>
      <c r="C2" s="74" t="s">
        <v>182</v>
      </c>
      <c r="D2" s="75">
        <v>3518000</v>
      </c>
      <c r="E2" s="76" t="s">
        <v>183</v>
      </c>
    </row>
    <row r="3" ht="18.75" spans="1:5">
      <c r="A3" s="4"/>
      <c r="B3" s="4"/>
      <c r="C3" s="74" t="s">
        <v>184</v>
      </c>
      <c r="D3" s="75">
        <v>1018000</v>
      </c>
      <c r="E3" s="76"/>
    </row>
    <row r="4" ht="18.75" spans="1:5">
      <c r="A4" s="4"/>
      <c r="B4" s="4"/>
      <c r="C4" s="74" t="s">
        <v>185</v>
      </c>
      <c r="D4" s="75">
        <f>D2-D3</f>
        <v>2500000</v>
      </c>
      <c r="E4" s="76"/>
    </row>
    <row r="5" customHeight="1" spans="1:5">
      <c r="A5" s="39"/>
      <c r="B5" s="39"/>
      <c r="C5" s="39"/>
      <c r="D5" s="39"/>
      <c r="E5" s="39"/>
    </row>
    <row r="6" ht="20.1" customHeight="1" spans="1:5">
      <c r="A6" s="4" t="s">
        <v>186</v>
      </c>
      <c r="B6" s="4"/>
      <c r="C6" s="74" t="s">
        <v>187</v>
      </c>
      <c r="D6" s="75">
        <f>D4*0.2</f>
        <v>500000</v>
      </c>
      <c r="E6" s="76" t="s">
        <v>188</v>
      </c>
    </row>
    <row r="7" ht="50.65" customHeight="1" spans="1:5">
      <c r="A7" s="4"/>
      <c r="B7" s="4"/>
      <c r="C7" s="74" t="s">
        <v>19</v>
      </c>
      <c r="D7" s="75">
        <v>43520</v>
      </c>
      <c r="E7" s="77" t="s">
        <v>189</v>
      </c>
    </row>
    <row r="8" ht="20.1" customHeight="1" spans="1:5">
      <c r="A8" s="4"/>
      <c r="B8" s="4"/>
      <c r="C8" s="74" t="s">
        <v>190</v>
      </c>
      <c r="D8" s="75">
        <f>D4-D6-D7</f>
        <v>1956480</v>
      </c>
      <c r="E8" s="78" t="s">
        <v>191</v>
      </c>
    </row>
    <row r="9" ht="49.7" customHeight="1" spans="1:5">
      <c r="A9" s="4"/>
      <c r="B9" s="4"/>
      <c r="C9" s="79" t="s">
        <v>18</v>
      </c>
      <c r="D9" s="75">
        <v>32000</v>
      </c>
      <c r="E9" s="77" t="s">
        <v>192</v>
      </c>
    </row>
    <row r="10" ht="11.25" customHeight="1" spans="1:5">
      <c r="A10" s="39"/>
      <c r="B10" s="39"/>
      <c r="C10" s="39"/>
      <c r="D10" s="80"/>
      <c r="E10" s="81"/>
    </row>
    <row r="11" ht="20.1" customHeight="1" spans="1:5">
      <c r="A11" s="82" t="s">
        <v>193</v>
      </c>
      <c r="B11" s="82"/>
      <c r="C11" s="83" t="s">
        <v>194</v>
      </c>
      <c r="D11" s="74">
        <f>$D$8*0.3</f>
        <v>586944</v>
      </c>
      <c r="E11" s="76" t="s">
        <v>195</v>
      </c>
    </row>
    <row r="12" ht="20.1" customHeight="1" spans="1:5">
      <c r="A12" s="82"/>
      <c r="B12" s="82"/>
      <c r="C12" s="83" t="s">
        <v>196</v>
      </c>
      <c r="D12" s="74">
        <f>$D$8*0.7</f>
        <v>1369536</v>
      </c>
      <c r="E12" s="76" t="s">
        <v>197</v>
      </c>
    </row>
    <row r="13" ht="7.35" customHeight="1" spans="1:5">
      <c r="A13" s="84"/>
      <c r="B13" s="84"/>
      <c r="C13" s="84"/>
      <c r="D13" s="84"/>
      <c r="E13" s="84"/>
    </row>
    <row r="14" ht="50.1" customHeight="1" spans="1:5">
      <c r="A14" s="82" t="s">
        <v>198</v>
      </c>
      <c r="B14" s="82"/>
      <c r="C14" s="83" t="s">
        <v>199</v>
      </c>
      <c r="D14" s="74">
        <f>(2190000*0.8-43520*2190000/(2190000+310000))*0.7</f>
        <v>1199713.536</v>
      </c>
      <c r="E14" s="77" t="s">
        <v>200</v>
      </c>
    </row>
    <row r="15" ht="50.1" customHeight="1" spans="1:5">
      <c r="A15" s="82"/>
      <c r="B15" s="82"/>
      <c r="C15" s="83" t="s">
        <v>201</v>
      </c>
      <c r="D15" s="74">
        <f>(310000*0.8-43520*310000/(2190000+310000))*0.7</f>
        <v>169822.464</v>
      </c>
      <c r="E15" s="78"/>
    </row>
    <row r="16" ht="5.25" customHeight="1" spans="1:5">
      <c r="A16" s="85"/>
      <c r="B16" s="85"/>
      <c r="C16" s="85"/>
      <c r="D16" s="85"/>
      <c r="E16" s="86"/>
    </row>
    <row r="17" ht="29.1" customHeight="1" spans="1:5">
      <c r="A17" s="4" t="s">
        <v>199</v>
      </c>
      <c r="B17" s="4"/>
      <c r="C17" s="87" t="s">
        <v>202</v>
      </c>
      <c r="D17" s="88">
        <f>$D$14*3/7</f>
        <v>514162.944</v>
      </c>
      <c r="E17" s="89" t="s">
        <v>203</v>
      </c>
    </row>
    <row r="18" ht="31.35" customHeight="1" spans="1:5">
      <c r="A18" s="4"/>
      <c r="B18" s="4"/>
      <c r="C18" s="87" t="s">
        <v>204</v>
      </c>
      <c r="D18" s="88">
        <f>$D$14*4/7</f>
        <v>685550.592</v>
      </c>
      <c r="E18" s="89" t="s">
        <v>205</v>
      </c>
    </row>
    <row r="19" ht="20.1" customHeight="1" spans="3:5">
      <c r="C19" s="3"/>
      <c r="D19" s="88"/>
      <c r="E19" s="90"/>
    </row>
    <row r="20" ht="20.1" customHeight="1" spans="1:5">
      <c r="A20" s="4" t="s">
        <v>206</v>
      </c>
      <c r="B20" s="4"/>
      <c r="C20" s="91" t="s">
        <v>207</v>
      </c>
      <c r="D20" s="88">
        <f>$D$18*1</f>
        <v>685550.592</v>
      </c>
      <c r="E20" s="90" t="s">
        <v>208</v>
      </c>
    </row>
    <row r="21" ht="20.1" customHeight="1" spans="1:5">
      <c r="A21" s="4"/>
      <c r="B21" s="4"/>
      <c r="C21" s="91" t="s">
        <v>209</v>
      </c>
      <c r="D21" s="88">
        <f>$D$18*0</f>
        <v>0</v>
      </c>
      <c r="E21" s="89" t="s">
        <v>210</v>
      </c>
    </row>
    <row r="22" ht="20.1" customHeight="1"/>
  </sheetData>
  <sheetProtection formatCells="0" formatColumns="0" formatRows="0" insertRows="0" insertColumns="0" insertHyperlinks="0" deleteColumns="0" deleteRows="0" sort="0" autoFilter="0" pivotTables="0"/>
  <mergeCells count="12">
    <mergeCell ref="A1:B1"/>
    <mergeCell ref="A5:E5"/>
    <mergeCell ref="A13:E13"/>
    <mergeCell ref="A16:E16"/>
    <mergeCell ref="E2:E4"/>
    <mergeCell ref="E14:E15"/>
    <mergeCell ref="A14:B15"/>
    <mergeCell ref="A17:B18"/>
    <mergeCell ref="A20:B21"/>
    <mergeCell ref="A2:B4"/>
    <mergeCell ref="A6:B9"/>
    <mergeCell ref="A11:B12"/>
  </mergeCells>
  <printOptions horizontalCentered="1"/>
  <pageMargins left="0.708661417322835" right="0.708661417322835" top="0.31496062992126" bottom="0.0393700787401575" header="0.15748031496063" footer="0.078740157480315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N28"/>
  <sheetViews>
    <sheetView zoomScale="115" zoomScaleNormal="115" workbookViewId="0">
      <selection activeCell="Q30" sqref="Q30"/>
    </sheetView>
  </sheetViews>
  <sheetFormatPr defaultColWidth="9" defaultRowHeight="13.5"/>
  <cols>
    <col min="2" max="9" width="9" style="1"/>
  </cols>
  <sheetData>
    <row r="28" spans="14:14">
      <c r="N28" s="41" t="s">
        <v>211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64"/>
  <sheetViews>
    <sheetView zoomScale="130" zoomScaleNormal="130" workbookViewId="0">
      <pane xSplit="2" ySplit="3" topLeftCell="C58" activePane="bottomRight" state="frozen"/>
      <selection/>
      <selection pane="topRight"/>
      <selection pane="bottomLeft"/>
      <selection pane="bottomRight" activeCell="O51" sqref="O51"/>
    </sheetView>
  </sheetViews>
  <sheetFormatPr defaultColWidth="9" defaultRowHeight="13.5"/>
  <cols>
    <col min="1" max="1" width="5.625" style="41" customWidth="1"/>
    <col min="2" max="2" width="11.75" style="39" customWidth="1"/>
    <col min="3" max="4" width="9" style="39" customWidth="1"/>
    <col min="5" max="5" width="12" style="39" customWidth="1"/>
    <col min="6" max="7" width="9" style="39" customWidth="1"/>
    <col min="8" max="8" width="10.625" style="41" customWidth="1"/>
    <col min="9" max="10" width="9" style="39" customWidth="1"/>
    <col min="11" max="11" width="10.875" style="41" customWidth="1"/>
    <col min="12" max="12" width="10.25" style="41" customWidth="1"/>
    <col min="13" max="13" width="10.75" style="41" customWidth="1"/>
    <col min="14" max="14" width="13" style="41" customWidth="1"/>
    <col min="15" max="16384" width="9" style="41"/>
  </cols>
  <sheetData>
    <row r="1" s="39" customFormat="1" ht="18.75" customHeight="1" spans="1:13">
      <c r="A1" s="42" t="s">
        <v>4</v>
      </c>
      <c r="B1" s="43" t="s">
        <v>5</v>
      </c>
      <c r="C1" s="42" t="s">
        <v>11</v>
      </c>
      <c r="D1" s="44"/>
      <c r="E1" s="45"/>
      <c r="F1" s="42" t="s">
        <v>12</v>
      </c>
      <c r="G1" s="44"/>
      <c r="H1" s="45"/>
      <c r="I1" s="42" t="s">
        <v>13</v>
      </c>
      <c r="J1" s="44"/>
      <c r="K1" s="45"/>
      <c r="L1" s="64" t="s">
        <v>212</v>
      </c>
      <c r="M1" s="64" t="s">
        <v>213</v>
      </c>
    </row>
    <row r="2" s="39" customFormat="1" ht="14.25" spans="1:13">
      <c r="A2" s="46"/>
      <c r="B2" s="47"/>
      <c r="C2" s="46" t="s">
        <v>214</v>
      </c>
      <c r="D2" s="48" t="s">
        <v>215</v>
      </c>
      <c r="E2" s="49" t="s">
        <v>216</v>
      </c>
      <c r="F2" s="46" t="s">
        <v>214</v>
      </c>
      <c r="G2" s="48" t="s">
        <v>215</v>
      </c>
      <c r="H2" s="49" t="s">
        <v>216</v>
      </c>
      <c r="I2" s="46" t="s">
        <v>214</v>
      </c>
      <c r="J2" s="48" t="s">
        <v>215</v>
      </c>
      <c r="K2" s="49" t="s">
        <v>216</v>
      </c>
      <c r="L2" s="65"/>
      <c r="M2" s="65"/>
    </row>
    <row r="3" s="39" customFormat="1" ht="18.75" customHeight="1" spans="1:13">
      <c r="A3" s="50"/>
      <c r="B3" s="51"/>
      <c r="C3" s="50"/>
      <c r="D3" s="52"/>
      <c r="E3" s="53">
        <f>(gk_质量奖分配!$D$11-$L$64)*0.2/SUM($C$4:$D$63)</f>
        <v>110.467213906325</v>
      </c>
      <c r="F3" s="50"/>
      <c r="G3" s="52"/>
      <c r="H3" s="54">
        <f>(gk_质量奖分配!$D$11-$L$64)*0.3/SUM($F$4:$G$63)</f>
        <v>159.123805990912</v>
      </c>
      <c r="I3" s="50"/>
      <c r="J3" s="52"/>
      <c r="K3" s="54">
        <f>(gk_质量奖分配!$D$11-$L$64)*0.5/SUM($I$4:$J$63)</f>
        <v>247.38062283737</v>
      </c>
      <c r="L3" s="66"/>
      <c r="M3" s="66"/>
    </row>
    <row r="4" ht="18" spans="1:13">
      <c r="A4" s="55">
        <v>1</v>
      </c>
      <c r="B4" s="37" t="s">
        <v>72</v>
      </c>
      <c r="C4" s="56">
        <v>12</v>
      </c>
      <c r="D4" s="57">
        <v>6</v>
      </c>
      <c r="E4" s="58">
        <f>$E$3*SUM(C4:D4)</f>
        <v>1988.40985031386</v>
      </c>
      <c r="F4" s="58">
        <v>14</v>
      </c>
      <c r="G4" s="58">
        <v>14</v>
      </c>
      <c r="H4" s="58">
        <f>$H$3*SUM(F4:G4)</f>
        <v>4455.46656774553</v>
      </c>
      <c r="I4" s="58">
        <v>14</v>
      </c>
      <c r="J4" s="58">
        <v>14</v>
      </c>
      <c r="K4" s="58">
        <f>$K$3*SUM(I4:J4)</f>
        <v>6926.65743944637</v>
      </c>
      <c r="L4" s="58"/>
      <c r="M4" s="29">
        <f>E4+H4+K4+L4</f>
        <v>13370.5338575058</v>
      </c>
    </row>
    <row r="5" ht="18" spans="1:13">
      <c r="A5" s="55">
        <v>2</v>
      </c>
      <c r="B5" s="55" t="s">
        <v>78</v>
      </c>
      <c r="C5" s="56">
        <v>12</v>
      </c>
      <c r="D5" s="57">
        <v>12</v>
      </c>
      <c r="E5" s="58">
        <f>$E$3*SUM(C5:D5)</f>
        <v>2651.21313375181</v>
      </c>
      <c r="F5" s="58">
        <v>14</v>
      </c>
      <c r="G5" s="58">
        <v>14</v>
      </c>
      <c r="H5" s="58">
        <f>$H$3*SUM(F5:G5)</f>
        <v>4455.46656774553</v>
      </c>
      <c r="I5" s="58">
        <v>14</v>
      </c>
      <c r="J5" s="58">
        <v>14</v>
      </c>
      <c r="K5" s="58">
        <f>$K$3*SUM(I5:J5)</f>
        <v>6926.65743944637</v>
      </c>
      <c r="L5" s="58"/>
      <c r="M5" s="29">
        <f t="shared" ref="M5:M63" si="0">E5+H5+K5+L5</f>
        <v>14033.3371409437</v>
      </c>
    </row>
    <row r="6" ht="18" spans="1:13">
      <c r="A6" s="55">
        <v>3</v>
      </c>
      <c r="B6" s="37" t="s">
        <v>45</v>
      </c>
      <c r="C6" s="56">
        <v>12</v>
      </c>
      <c r="D6" s="57">
        <v>12</v>
      </c>
      <c r="E6" s="58">
        <f t="shared" ref="E6:E63" si="1">$E$3*SUM(C6:D6)</f>
        <v>2651.21313375181</v>
      </c>
      <c r="F6" s="58">
        <v>14</v>
      </c>
      <c r="G6" s="58">
        <v>14</v>
      </c>
      <c r="H6" s="58">
        <f t="shared" ref="H6:H63" si="2">$H$3*SUM(F6:G6)</f>
        <v>4455.46656774553</v>
      </c>
      <c r="I6" s="58">
        <v>21</v>
      </c>
      <c r="J6" s="58">
        <v>21</v>
      </c>
      <c r="K6" s="58">
        <f t="shared" ref="K6:K63" si="3">$K$3*SUM(I6:J6)</f>
        <v>10389.9861591695</v>
      </c>
      <c r="L6" s="58">
        <v>1000</v>
      </c>
      <c r="M6" s="29">
        <f t="shared" si="0"/>
        <v>18496.6658606669</v>
      </c>
    </row>
    <row r="7" ht="18" spans="1:13">
      <c r="A7" s="55">
        <v>4</v>
      </c>
      <c r="B7" s="37" t="s">
        <v>135</v>
      </c>
      <c r="C7" s="56">
        <v>12</v>
      </c>
      <c r="D7" s="57">
        <v>12</v>
      </c>
      <c r="E7" s="58">
        <f t="shared" si="1"/>
        <v>2651.21313375181</v>
      </c>
      <c r="F7" s="58">
        <v>14</v>
      </c>
      <c r="G7" s="58">
        <v>14</v>
      </c>
      <c r="H7" s="58">
        <f t="shared" si="2"/>
        <v>4455.46656774553</v>
      </c>
      <c r="I7" s="58">
        <v>14</v>
      </c>
      <c r="J7" s="58">
        <v>14</v>
      </c>
      <c r="K7" s="58">
        <f t="shared" si="3"/>
        <v>6926.65743944637</v>
      </c>
      <c r="L7" s="58"/>
      <c r="M7" s="29">
        <f t="shared" si="0"/>
        <v>14033.3371409437</v>
      </c>
    </row>
    <row r="8" ht="18" spans="1:13">
      <c r="A8" s="55">
        <v>5</v>
      </c>
      <c r="B8" s="37" t="s">
        <v>55</v>
      </c>
      <c r="C8" s="56">
        <v>6</v>
      </c>
      <c r="D8" s="57">
        <v>6</v>
      </c>
      <c r="E8" s="58">
        <f t="shared" si="1"/>
        <v>1325.60656687591</v>
      </c>
      <c r="F8" s="58">
        <v>14</v>
      </c>
      <c r="G8" s="58">
        <v>14</v>
      </c>
      <c r="H8" s="58">
        <f t="shared" si="2"/>
        <v>4455.46656774553</v>
      </c>
      <c r="I8" s="58">
        <v>7</v>
      </c>
      <c r="J8" s="58">
        <v>7</v>
      </c>
      <c r="K8" s="58">
        <f t="shared" si="3"/>
        <v>3463.32871972318</v>
      </c>
      <c r="L8" s="58"/>
      <c r="M8" s="29">
        <f t="shared" si="0"/>
        <v>9244.40185434461</v>
      </c>
    </row>
    <row r="9" ht="18" spans="1:13">
      <c r="A9" s="55">
        <v>6</v>
      </c>
      <c r="B9" s="37" t="s">
        <v>132</v>
      </c>
      <c r="C9" s="56">
        <v>12</v>
      </c>
      <c r="D9" s="57">
        <v>12</v>
      </c>
      <c r="E9" s="58">
        <f t="shared" si="1"/>
        <v>2651.21313375181</v>
      </c>
      <c r="F9" s="58">
        <v>14</v>
      </c>
      <c r="G9" s="58">
        <v>14</v>
      </c>
      <c r="H9" s="58">
        <f t="shared" si="2"/>
        <v>4455.46656774553</v>
      </c>
      <c r="I9" s="58">
        <v>14</v>
      </c>
      <c r="J9" s="58">
        <v>14</v>
      </c>
      <c r="K9" s="58">
        <f t="shared" si="3"/>
        <v>6926.65743944637</v>
      </c>
      <c r="L9" s="58"/>
      <c r="M9" s="29">
        <f t="shared" si="0"/>
        <v>14033.3371409437</v>
      </c>
    </row>
    <row r="10" ht="18" spans="1:13">
      <c r="A10" s="55">
        <v>7</v>
      </c>
      <c r="B10" s="37" t="s">
        <v>23</v>
      </c>
      <c r="C10" s="56">
        <v>12</v>
      </c>
      <c r="D10" s="57">
        <v>12</v>
      </c>
      <c r="E10" s="58">
        <f t="shared" si="1"/>
        <v>2651.21313375181</v>
      </c>
      <c r="F10" s="58">
        <v>14</v>
      </c>
      <c r="G10" s="58"/>
      <c r="H10" s="58">
        <f t="shared" si="2"/>
        <v>2227.73328387276</v>
      </c>
      <c r="I10" s="58"/>
      <c r="J10" s="58"/>
      <c r="K10" s="58">
        <f t="shared" si="3"/>
        <v>0</v>
      </c>
      <c r="L10" s="58"/>
      <c r="M10" s="29">
        <f t="shared" si="0"/>
        <v>4878.94641762457</v>
      </c>
    </row>
    <row r="11" ht="18" spans="1:13">
      <c r="A11" s="55">
        <v>8</v>
      </c>
      <c r="B11" s="37" t="s">
        <v>156</v>
      </c>
      <c r="C11" s="56"/>
      <c r="D11" s="57"/>
      <c r="E11" s="58">
        <f t="shared" si="1"/>
        <v>0</v>
      </c>
      <c r="F11" s="58"/>
      <c r="G11" s="58"/>
      <c r="H11" s="58">
        <f t="shared" si="2"/>
        <v>0</v>
      </c>
      <c r="I11" s="58">
        <v>7</v>
      </c>
      <c r="J11" s="58">
        <v>7</v>
      </c>
      <c r="K11" s="58">
        <f t="shared" si="3"/>
        <v>3463.32871972318</v>
      </c>
      <c r="L11" s="58"/>
      <c r="M11" s="29">
        <f t="shared" si="0"/>
        <v>3463.32871972318</v>
      </c>
    </row>
    <row r="12" ht="18" spans="1:13">
      <c r="A12" s="55">
        <v>9</v>
      </c>
      <c r="B12" s="37" t="s">
        <v>32</v>
      </c>
      <c r="C12" s="56">
        <v>14</v>
      </c>
      <c r="D12" s="57">
        <v>14</v>
      </c>
      <c r="E12" s="58">
        <f t="shared" si="1"/>
        <v>3093.08198937711</v>
      </c>
      <c r="F12" s="58">
        <v>16</v>
      </c>
      <c r="G12" s="58">
        <v>16</v>
      </c>
      <c r="H12" s="58">
        <f t="shared" si="2"/>
        <v>5091.96179170917</v>
      </c>
      <c r="I12" s="58">
        <v>16</v>
      </c>
      <c r="J12" s="58">
        <v>16</v>
      </c>
      <c r="K12" s="58">
        <f t="shared" si="3"/>
        <v>7916.17993079585</v>
      </c>
      <c r="L12" s="58">
        <v>1000</v>
      </c>
      <c r="M12" s="29">
        <f t="shared" si="0"/>
        <v>17101.2237118821</v>
      </c>
    </row>
    <row r="13" ht="18" spans="1:13">
      <c r="A13" s="55">
        <v>10</v>
      </c>
      <c r="B13" s="37" t="s">
        <v>142</v>
      </c>
      <c r="C13" s="56">
        <v>14</v>
      </c>
      <c r="D13" s="57">
        <v>14</v>
      </c>
      <c r="E13" s="58">
        <f t="shared" si="1"/>
        <v>3093.08198937711</v>
      </c>
      <c r="F13" s="58">
        <v>16</v>
      </c>
      <c r="G13" s="58">
        <v>16</v>
      </c>
      <c r="H13" s="58">
        <f t="shared" si="2"/>
        <v>5091.96179170917</v>
      </c>
      <c r="I13" s="58">
        <v>16</v>
      </c>
      <c r="J13" s="58">
        <v>16</v>
      </c>
      <c r="K13" s="58">
        <f t="shared" si="3"/>
        <v>7916.17993079585</v>
      </c>
      <c r="L13" s="58">
        <v>1000</v>
      </c>
      <c r="M13" s="29">
        <f t="shared" si="0"/>
        <v>17101.2237118821</v>
      </c>
    </row>
    <row r="14" ht="18" spans="1:13">
      <c r="A14" s="55">
        <v>11</v>
      </c>
      <c r="B14" s="37" t="s">
        <v>90</v>
      </c>
      <c r="C14" s="56">
        <v>14</v>
      </c>
      <c r="D14" s="57">
        <v>14</v>
      </c>
      <c r="E14" s="58">
        <f t="shared" si="1"/>
        <v>3093.08198937711</v>
      </c>
      <c r="F14" s="58">
        <v>16</v>
      </c>
      <c r="G14" s="58">
        <v>16</v>
      </c>
      <c r="H14" s="58">
        <f t="shared" si="2"/>
        <v>5091.96179170917</v>
      </c>
      <c r="I14" s="58">
        <v>16</v>
      </c>
      <c r="J14" s="58">
        <v>16</v>
      </c>
      <c r="K14" s="58">
        <f t="shared" si="3"/>
        <v>7916.17993079585</v>
      </c>
      <c r="L14" s="58">
        <v>1000</v>
      </c>
      <c r="M14" s="29">
        <f t="shared" si="0"/>
        <v>17101.2237118821</v>
      </c>
    </row>
    <row r="15" ht="18" spans="1:13">
      <c r="A15" s="55">
        <v>12</v>
      </c>
      <c r="B15" s="37" t="s">
        <v>110</v>
      </c>
      <c r="C15" s="56">
        <v>14</v>
      </c>
      <c r="D15" s="57">
        <v>14</v>
      </c>
      <c r="E15" s="58">
        <f t="shared" si="1"/>
        <v>3093.08198937711</v>
      </c>
      <c r="F15" s="58">
        <v>16</v>
      </c>
      <c r="G15" s="58">
        <v>16</v>
      </c>
      <c r="H15" s="58">
        <f t="shared" si="2"/>
        <v>5091.96179170917</v>
      </c>
      <c r="I15" s="58">
        <v>16</v>
      </c>
      <c r="J15" s="58">
        <v>16</v>
      </c>
      <c r="K15" s="58">
        <f t="shared" si="3"/>
        <v>7916.17993079585</v>
      </c>
      <c r="L15" s="58">
        <v>1500</v>
      </c>
      <c r="M15" s="29">
        <f t="shared" si="0"/>
        <v>17601.2237118821</v>
      </c>
    </row>
    <row r="16" ht="18" spans="1:13">
      <c r="A16" s="55">
        <v>13</v>
      </c>
      <c r="B16" s="37" t="s">
        <v>30</v>
      </c>
      <c r="C16" s="56">
        <v>14</v>
      </c>
      <c r="D16" s="57">
        <v>14</v>
      </c>
      <c r="E16" s="58">
        <f t="shared" si="1"/>
        <v>3093.08198937711</v>
      </c>
      <c r="F16" s="58">
        <v>16</v>
      </c>
      <c r="G16" s="58">
        <v>8</v>
      </c>
      <c r="H16" s="58">
        <f t="shared" si="2"/>
        <v>3818.97134378188</v>
      </c>
      <c r="I16" s="58">
        <v>8</v>
      </c>
      <c r="J16" s="58">
        <v>8</v>
      </c>
      <c r="K16" s="58">
        <f t="shared" si="3"/>
        <v>3958.08996539792</v>
      </c>
      <c r="L16" s="58"/>
      <c r="M16" s="29">
        <f t="shared" si="0"/>
        <v>10870.1432985569</v>
      </c>
    </row>
    <row r="17" ht="18" spans="1:13">
      <c r="A17" s="55">
        <v>14</v>
      </c>
      <c r="B17" s="37" t="s">
        <v>92</v>
      </c>
      <c r="C17" s="56">
        <v>14</v>
      </c>
      <c r="D17" s="57">
        <v>14</v>
      </c>
      <c r="E17" s="58">
        <f t="shared" si="1"/>
        <v>3093.08198937711</v>
      </c>
      <c r="F17" s="58"/>
      <c r="G17" s="58"/>
      <c r="H17" s="58">
        <f t="shared" si="2"/>
        <v>0</v>
      </c>
      <c r="I17" s="58"/>
      <c r="J17" s="58"/>
      <c r="K17" s="58">
        <f t="shared" si="3"/>
        <v>0</v>
      </c>
      <c r="L17" s="58"/>
      <c r="M17" s="29">
        <f t="shared" si="0"/>
        <v>3093.08198937711</v>
      </c>
    </row>
    <row r="18" ht="18" spans="1:13">
      <c r="A18" s="55">
        <v>15</v>
      </c>
      <c r="B18" s="37" t="s">
        <v>38</v>
      </c>
      <c r="C18" s="56"/>
      <c r="D18" s="57"/>
      <c r="E18" s="58">
        <f t="shared" si="1"/>
        <v>0</v>
      </c>
      <c r="F18" s="58">
        <v>16</v>
      </c>
      <c r="G18" s="58">
        <v>16</v>
      </c>
      <c r="H18" s="58">
        <f t="shared" si="2"/>
        <v>5091.96179170917</v>
      </c>
      <c r="I18" s="58">
        <v>16</v>
      </c>
      <c r="J18" s="58">
        <v>16</v>
      </c>
      <c r="K18" s="58">
        <f t="shared" si="3"/>
        <v>7916.17993079585</v>
      </c>
      <c r="L18" s="58"/>
      <c r="M18" s="29">
        <f t="shared" si="0"/>
        <v>13008.141722505</v>
      </c>
    </row>
    <row r="19" ht="18" spans="1:13">
      <c r="A19" s="55">
        <v>16</v>
      </c>
      <c r="B19" s="37" t="s">
        <v>29</v>
      </c>
      <c r="C19" s="56"/>
      <c r="D19" s="57"/>
      <c r="E19" s="58">
        <f t="shared" si="1"/>
        <v>0</v>
      </c>
      <c r="F19" s="58">
        <v>8</v>
      </c>
      <c r="G19" s="58">
        <v>8</v>
      </c>
      <c r="H19" s="58">
        <f t="shared" si="2"/>
        <v>2545.98089585459</v>
      </c>
      <c r="I19" s="58">
        <v>16</v>
      </c>
      <c r="J19" s="58">
        <v>16</v>
      </c>
      <c r="K19" s="58">
        <f t="shared" si="3"/>
        <v>7916.17993079585</v>
      </c>
      <c r="L19" s="58"/>
      <c r="M19" s="29">
        <f t="shared" si="0"/>
        <v>10462.1608266504</v>
      </c>
    </row>
    <row r="20" ht="18" spans="1:13">
      <c r="A20" s="55">
        <v>17</v>
      </c>
      <c r="B20" s="37" t="s">
        <v>53</v>
      </c>
      <c r="C20" s="56">
        <v>12</v>
      </c>
      <c r="D20" s="57">
        <v>12</v>
      </c>
      <c r="E20" s="58">
        <f t="shared" si="1"/>
        <v>2651.21313375181</v>
      </c>
      <c r="F20" s="58">
        <v>14</v>
      </c>
      <c r="G20" s="58">
        <v>14</v>
      </c>
      <c r="H20" s="58">
        <f t="shared" si="2"/>
        <v>4455.46656774553</v>
      </c>
      <c r="I20" s="58"/>
      <c r="J20" s="58"/>
      <c r="K20" s="58">
        <f t="shared" si="3"/>
        <v>0</v>
      </c>
      <c r="L20" s="58"/>
      <c r="M20" s="29">
        <f t="shared" si="0"/>
        <v>7106.67970149734</v>
      </c>
    </row>
    <row r="21" ht="18" spans="1:13">
      <c r="A21" s="55">
        <v>18</v>
      </c>
      <c r="B21" s="37" t="s">
        <v>122</v>
      </c>
      <c r="C21" s="56">
        <v>12</v>
      </c>
      <c r="D21" s="57">
        <v>12</v>
      </c>
      <c r="E21" s="58">
        <f t="shared" si="1"/>
        <v>2651.21313375181</v>
      </c>
      <c r="F21" s="58">
        <v>14</v>
      </c>
      <c r="G21" s="58">
        <v>14</v>
      </c>
      <c r="H21" s="58">
        <f t="shared" si="2"/>
        <v>4455.46656774553</v>
      </c>
      <c r="I21" s="58">
        <v>14</v>
      </c>
      <c r="J21" s="58">
        <v>14</v>
      </c>
      <c r="K21" s="58">
        <f t="shared" si="3"/>
        <v>6926.65743944637</v>
      </c>
      <c r="L21" s="58"/>
      <c r="M21" s="29">
        <f t="shared" si="0"/>
        <v>14033.3371409437</v>
      </c>
    </row>
    <row r="22" ht="18" spans="1:13">
      <c r="A22" s="55">
        <v>19</v>
      </c>
      <c r="B22" s="37" t="s">
        <v>75</v>
      </c>
      <c r="C22" s="56"/>
      <c r="D22" s="57"/>
      <c r="E22" s="58">
        <f t="shared" si="1"/>
        <v>0</v>
      </c>
      <c r="F22" s="58"/>
      <c r="G22" s="58"/>
      <c r="H22" s="58">
        <f t="shared" si="2"/>
        <v>0</v>
      </c>
      <c r="I22" s="58">
        <v>14</v>
      </c>
      <c r="J22" s="58">
        <v>14</v>
      </c>
      <c r="K22" s="58">
        <f t="shared" si="3"/>
        <v>6926.65743944637</v>
      </c>
      <c r="L22" s="58"/>
      <c r="M22" s="29">
        <f t="shared" si="0"/>
        <v>6926.65743944637</v>
      </c>
    </row>
    <row r="23" ht="18" spans="1:13">
      <c r="A23" s="55">
        <v>20</v>
      </c>
      <c r="B23" s="37" t="s">
        <v>26</v>
      </c>
      <c r="C23" s="56">
        <v>12</v>
      </c>
      <c r="D23" s="57">
        <v>12</v>
      </c>
      <c r="E23" s="58">
        <f t="shared" si="1"/>
        <v>2651.21313375181</v>
      </c>
      <c r="F23" s="58">
        <v>17</v>
      </c>
      <c r="G23" s="58">
        <v>14</v>
      </c>
      <c r="H23" s="58">
        <f t="shared" si="2"/>
        <v>4932.83798571826</v>
      </c>
      <c r="I23" s="58">
        <v>14</v>
      </c>
      <c r="J23" s="58">
        <v>21</v>
      </c>
      <c r="K23" s="58">
        <f t="shared" si="3"/>
        <v>8658.32179930796</v>
      </c>
      <c r="L23" s="58"/>
      <c r="M23" s="29">
        <f t="shared" si="0"/>
        <v>16242.372918778</v>
      </c>
    </row>
    <row r="24" ht="18" spans="1:13">
      <c r="A24" s="55">
        <v>21</v>
      </c>
      <c r="B24" s="37" t="s">
        <v>37</v>
      </c>
      <c r="C24" s="56">
        <v>12</v>
      </c>
      <c r="D24" s="57">
        <v>12</v>
      </c>
      <c r="E24" s="58">
        <f t="shared" si="1"/>
        <v>2651.21313375181</v>
      </c>
      <c r="F24" s="58">
        <v>14</v>
      </c>
      <c r="G24" s="58">
        <v>14</v>
      </c>
      <c r="H24" s="58">
        <f t="shared" si="2"/>
        <v>4455.46656774553</v>
      </c>
      <c r="I24" s="58">
        <v>14</v>
      </c>
      <c r="J24" s="58">
        <v>14</v>
      </c>
      <c r="K24" s="58">
        <f t="shared" si="3"/>
        <v>6926.65743944637</v>
      </c>
      <c r="L24" s="58"/>
      <c r="M24" s="29">
        <f t="shared" si="0"/>
        <v>14033.3371409437</v>
      </c>
    </row>
    <row r="25" ht="18" spans="1:13">
      <c r="A25" s="55">
        <v>22</v>
      </c>
      <c r="B25" s="37" t="s">
        <v>64</v>
      </c>
      <c r="C25" s="56">
        <v>12</v>
      </c>
      <c r="D25" s="57">
        <v>12</v>
      </c>
      <c r="E25" s="58">
        <f t="shared" si="1"/>
        <v>2651.21313375181</v>
      </c>
      <c r="F25" s="58">
        <v>17</v>
      </c>
      <c r="G25" s="58">
        <v>14</v>
      </c>
      <c r="H25" s="58">
        <f t="shared" si="2"/>
        <v>4932.83798571826</v>
      </c>
      <c r="I25" s="58">
        <v>14</v>
      </c>
      <c r="J25" s="58">
        <v>14</v>
      </c>
      <c r="K25" s="58">
        <f t="shared" si="3"/>
        <v>6926.65743944637</v>
      </c>
      <c r="L25" s="58"/>
      <c r="M25" s="29">
        <f t="shared" si="0"/>
        <v>14510.7085589164</v>
      </c>
    </row>
    <row r="26" ht="18" spans="1:13">
      <c r="A26" s="55">
        <v>23</v>
      </c>
      <c r="B26" s="37" t="s">
        <v>138</v>
      </c>
      <c r="C26" s="56">
        <v>12</v>
      </c>
      <c r="D26" s="57">
        <v>12</v>
      </c>
      <c r="E26" s="58">
        <f t="shared" si="1"/>
        <v>2651.21313375181</v>
      </c>
      <c r="F26" s="58">
        <v>14</v>
      </c>
      <c r="G26" s="58">
        <v>14</v>
      </c>
      <c r="H26" s="58">
        <f t="shared" si="2"/>
        <v>4455.46656774553</v>
      </c>
      <c r="I26" s="58">
        <v>14</v>
      </c>
      <c r="J26" s="58">
        <v>14</v>
      </c>
      <c r="K26" s="58">
        <f t="shared" si="3"/>
        <v>6926.65743944637</v>
      </c>
      <c r="L26" s="58">
        <v>1000</v>
      </c>
      <c r="M26" s="29">
        <f t="shared" si="0"/>
        <v>15033.3371409437</v>
      </c>
    </row>
    <row r="27" ht="18" spans="1:13">
      <c r="A27" s="55">
        <v>24</v>
      </c>
      <c r="B27" s="37" t="s">
        <v>133</v>
      </c>
      <c r="C27" s="56"/>
      <c r="D27" s="57"/>
      <c r="E27" s="58">
        <f t="shared" si="1"/>
        <v>0</v>
      </c>
      <c r="F27" s="58"/>
      <c r="G27" s="58"/>
      <c r="H27" s="58">
        <f t="shared" si="2"/>
        <v>0</v>
      </c>
      <c r="I27" s="58">
        <v>7</v>
      </c>
      <c r="J27" s="58"/>
      <c r="K27" s="58">
        <f t="shared" si="3"/>
        <v>1731.66435986159</v>
      </c>
      <c r="L27" s="58"/>
      <c r="M27" s="29">
        <f t="shared" si="0"/>
        <v>1731.66435986159</v>
      </c>
    </row>
    <row r="28" ht="18" spans="1:13">
      <c r="A28" s="55">
        <v>25</v>
      </c>
      <c r="B28" s="55" t="s">
        <v>33</v>
      </c>
      <c r="C28" s="56">
        <v>15</v>
      </c>
      <c r="D28" s="57">
        <v>10</v>
      </c>
      <c r="E28" s="58">
        <f t="shared" si="1"/>
        <v>2761.68034765814</v>
      </c>
      <c r="F28" s="58">
        <v>6</v>
      </c>
      <c r="G28" s="58"/>
      <c r="H28" s="58">
        <f t="shared" si="2"/>
        <v>954.74283594547</v>
      </c>
      <c r="I28" s="58"/>
      <c r="J28" s="58"/>
      <c r="K28" s="58">
        <f t="shared" si="3"/>
        <v>0</v>
      </c>
      <c r="L28" s="58"/>
      <c r="M28" s="29">
        <f t="shared" si="0"/>
        <v>3716.42318360361</v>
      </c>
    </row>
    <row r="29" ht="18" spans="1:13">
      <c r="A29" s="55">
        <v>26</v>
      </c>
      <c r="B29" s="37" t="s">
        <v>52</v>
      </c>
      <c r="C29" s="56">
        <v>14</v>
      </c>
      <c r="D29" s="57">
        <v>10</v>
      </c>
      <c r="E29" s="58">
        <f t="shared" si="1"/>
        <v>2651.21313375181</v>
      </c>
      <c r="F29" s="58">
        <v>18</v>
      </c>
      <c r="G29" s="58">
        <v>18</v>
      </c>
      <c r="H29" s="58">
        <f t="shared" si="2"/>
        <v>5728.45701567282</v>
      </c>
      <c r="I29" s="58">
        <v>21</v>
      </c>
      <c r="J29" s="58">
        <v>21</v>
      </c>
      <c r="K29" s="58">
        <f t="shared" si="3"/>
        <v>10389.9861591695</v>
      </c>
      <c r="L29" s="58">
        <v>1000</v>
      </c>
      <c r="M29" s="29">
        <f t="shared" si="0"/>
        <v>19769.6563085942</v>
      </c>
    </row>
    <row r="30" ht="18" spans="1:13">
      <c r="A30" s="55">
        <v>27</v>
      </c>
      <c r="B30" s="59" t="s">
        <v>42</v>
      </c>
      <c r="C30" s="56">
        <v>10</v>
      </c>
      <c r="D30" s="57">
        <v>6</v>
      </c>
      <c r="E30" s="58">
        <f t="shared" si="1"/>
        <v>1767.47542250121</v>
      </c>
      <c r="F30" s="58">
        <v>6</v>
      </c>
      <c r="G30" s="58">
        <v>6</v>
      </c>
      <c r="H30" s="58">
        <f t="shared" si="2"/>
        <v>1909.48567189094</v>
      </c>
      <c r="I30" s="58">
        <v>21</v>
      </c>
      <c r="J30" s="58">
        <v>21</v>
      </c>
      <c r="K30" s="58">
        <f t="shared" si="3"/>
        <v>10389.9861591695</v>
      </c>
      <c r="L30" s="58"/>
      <c r="M30" s="29">
        <f t="shared" si="0"/>
        <v>14066.9472535617</v>
      </c>
    </row>
    <row r="31" ht="18" spans="1:13">
      <c r="A31" s="55">
        <v>28</v>
      </c>
      <c r="B31" s="37" t="s">
        <v>63</v>
      </c>
      <c r="C31" s="56">
        <v>12</v>
      </c>
      <c r="D31" s="57">
        <v>14</v>
      </c>
      <c r="E31" s="58">
        <f t="shared" si="1"/>
        <v>2872.14756156446</v>
      </c>
      <c r="F31" s="58">
        <v>14.5</v>
      </c>
      <c r="G31" s="58">
        <v>13</v>
      </c>
      <c r="H31" s="58">
        <f t="shared" si="2"/>
        <v>4375.90466475007</v>
      </c>
      <c r="I31" s="58">
        <v>14</v>
      </c>
      <c r="J31" s="58">
        <v>14</v>
      </c>
      <c r="K31" s="58">
        <f t="shared" si="3"/>
        <v>6926.65743944637</v>
      </c>
      <c r="L31" s="58"/>
      <c r="M31" s="29">
        <f t="shared" si="0"/>
        <v>14174.7096657609</v>
      </c>
    </row>
    <row r="32" ht="18" spans="1:13">
      <c r="A32" s="55">
        <v>29</v>
      </c>
      <c r="B32" s="37" t="s">
        <v>117</v>
      </c>
      <c r="C32" s="56"/>
      <c r="D32" s="57">
        <v>5</v>
      </c>
      <c r="E32" s="58">
        <f t="shared" si="1"/>
        <v>552.336069531627</v>
      </c>
      <c r="F32" s="58"/>
      <c r="G32" s="58"/>
      <c r="H32" s="58">
        <f t="shared" si="2"/>
        <v>0</v>
      </c>
      <c r="I32" s="58"/>
      <c r="J32" s="58"/>
      <c r="K32" s="58">
        <f t="shared" si="3"/>
        <v>0</v>
      </c>
      <c r="L32" s="58"/>
      <c r="M32" s="29">
        <f t="shared" si="0"/>
        <v>552.336069531627</v>
      </c>
    </row>
    <row r="33" ht="18" spans="1:13">
      <c r="A33" s="55">
        <v>30</v>
      </c>
      <c r="B33" s="37" t="s">
        <v>41</v>
      </c>
      <c r="C33" s="56">
        <v>15</v>
      </c>
      <c r="D33" s="57">
        <v>7</v>
      </c>
      <c r="E33" s="58">
        <f t="shared" si="1"/>
        <v>2430.27870593916</v>
      </c>
      <c r="F33" s="58">
        <v>6</v>
      </c>
      <c r="G33" s="58">
        <v>6</v>
      </c>
      <c r="H33" s="58">
        <f t="shared" si="2"/>
        <v>1909.48567189094</v>
      </c>
      <c r="I33" s="58"/>
      <c r="J33" s="58"/>
      <c r="K33" s="58">
        <f t="shared" si="3"/>
        <v>0</v>
      </c>
      <c r="L33" s="58"/>
      <c r="M33" s="29">
        <f t="shared" si="0"/>
        <v>4339.7643778301</v>
      </c>
    </row>
    <row r="34" ht="18" spans="1:13">
      <c r="A34" s="55">
        <v>31</v>
      </c>
      <c r="B34" s="37" t="s">
        <v>76</v>
      </c>
      <c r="C34" s="56">
        <v>11</v>
      </c>
      <c r="D34" s="57">
        <v>10</v>
      </c>
      <c r="E34" s="58">
        <f t="shared" si="1"/>
        <v>2319.81149203283</v>
      </c>
      <c r="F34" s="58"/>
      <c r="G34" s="58"/>
      <c r="H34" s="58">
        <f t="shared" si="2"/>
        <v>0</v>
      </c>
      <c r="I34" s="58"/>
      <c r="J34" s="58"/>
      <c r="K34" s="58">
        <f t="shared" si="3"/>
        <v>0</v>
      </c>
      <c r="L34" s="58"/>
      <c r="M34" s="29">
        <f t="shared" si="0"/>
        <v>2319.81149203283</v>
      </c>
    </row>
    <row r="35" ht="18" spans="1:13">
      <c r="A35" s="55">
        <v>32</v>
      </c>
      <c r="B35" s="37" t="s">
        <v>105</v>
      </c>
      <c r="C35" s="56">
        <v>9</v>
      </c>
      <c r="D35" s="57">
        <v>11</v>
      </c>
      <c r="E35" s="58">
        <f t="shared" si="1"/>
        <v>2209.34427812651</v>
      </c>
      <c r="F35" s="58">
        <v>11</v>
      </c>
      <c r="G35" s="58">
        <v>11</v>
      </c>
      <c r="H35" s="58">
        <f t="shared" si="2"/>
        <v>3500.72373180006</v>
      </c>
      <c r="I35" s="58">
        <v>12</v>
      </c>
      <c r="J35" s="58">
        <v>12</v>
      </c>
      <c r="K35" s="58">
        <f t="shared" si="3"/>
        <v>5937.13494809689</v>
      </c>
      <c r="L35" s="58">
        <v>1000</v>
      </c>
      <c r="M35" s="29">
        <f t="shared" si="0"/>
        <v>12647.2029580235</v>
      </c>
    </row>
    <row r="36" ht="18" spans="1:13">
      <c r="A36" s="55">
        <v>33</v>
      </c>
      <c r="B36" s="37" t="s">
        <v>77</v>
      </c>
      <c r="C36" s="56">
        <v>4</v>
      </c>
      <c r="D36" s="57">
        <v>7.5</v>
      </c>
      <c r="E36" s="58">
        <f t="shared" si="1"/>
        <v>1270.37295992274</v>
      </c>
      <c r="F36" s="58">
        <v>6</v>
      </c>
      <c r="G36" s="58">
        <v>6</v>
      </c>
      <c r="H36" s="58">
        <f t="shared" si="2"/>
        <v>1909.48567189094</v>
      </c>
      <c r="I36" s="58">
        <v>12</v>
      </c>
      <c r="J36" s="58">
        <v>12</v>
      </c>
      <c r="K36" s="58">
        <f t="shared" si="3"/>
        <v>5937.13494809689</v>
      </c>
      <c r="L36" s="58"/>
      <c r="M36" s="29">
        <f t="shared" si="0"/>
        <v>9116.99357991057</v>
      </c>
    </row>
    <row r="37" ht="18" spans="1:13">
      <c r="A37" s="55">
        <v>34</v>
      </c>
      <c r="B37" s="37" t="s">
        <v>153</v>
      </c>
      <c r="C37" s="56">
        <v>10</v>
      </c>
      <c r="D37" s="57">
        <v>10</v>
      </c>
      <c r="E37" s="58">
        <f t="shared" si="1"/>
        <v>2209.34427812651</v>
      </c>
      <c r="F37" s="58">
        <v>12</v>
      </c>
      <c r="G37" s="58">
        <v>12</v>
      </c>
      <c r="H37" s="58">
        <f t="shared" si="2"/>
        <v>3818.97134378188</v>
      </c>
      <c r="I37" s="58">
        <v>18</v>
      </c>
      <c r="J37" s="58">
        <v>18</v>
      </c>
      <c r="K37" s="58">
        <f t="shared" si="3"/>
        <v>8905.70242214533</v>
      </c>
      <c r="L37" s="58">
        <v>1000</v>
      </c>
      <c r="M37" s="29">
        <f t="shared" si="0"/>
        <v>15934.0180440537</v>
      </c>
    </row>
    <row r="38" ht="18" spans="1:13">
      <c r="A38" s="55">
        <v>35</v>
      </c>
      <c r="B38" s="55" t="s">
        <v>101</v>
      </c>
      <c r="C38" s="56"/>
      <c r="D38" s="57"/>
      <c r="E38" s="58">
        <f t="shared" si="1"/>
        <v>0</v>
      </c>
      <c r="F38" s="58">
        <v>12</v>
      </c>
      <c r="G38" s="58">
        <v>12</v>
      </c>
      <c r="H38" s="58">
        <f t="shared" si="2"/>
        <v>3818.97134378188</v>
      </c>
      <c r="I38" s="58">
        <v>6</v>
      </c>
      <c r="J38" s="58">
        <v>6</v>
      </c>
      <c r="K38" s="58">
        <f t="shared" si="3"/>
        <v>2968.56747404844</v>
      </c>
      <c r="L38" s="58"/>
      <c r="M38" s="29">
        <f t="shared" si="0"/>
        <v>6787.53881783032</v>
      </c>
    </row>
    <row r="39" ht="18" spans="1:13">
      <c r="A39" s="55">
        <v>36</v>
      </c>
      <c r="B39" s="37" t="s">
        <v>146</v>
      </c>
      <c r="C39" s="56"/>
      <c r="D39" s="57"/>
      <c r="E39" s="58">
        <f t="shared" si="1"/>
        <v>0</v>
      </c>
      <c r="F39" s="58">
        <v>8</v>
      </c>
      <c r="G39" s="58">
        <v>8</v>
      </c>
      <c r="H39" s="58">
        <f t="shared" si="2"/>
        <v>2545.98089585459</v>
      </c>
      <c r="I39" s="58">
        <v>10</v>
      </c>
      <c r="J39" s="58">
        <v>18</v>
      </c>
      <c r="K39" s="58">
        <f t="shared" si="3"/>
        <v>6926.65743944637</v>
      </c>
      <c r="L39" s="58"/>
      <c r="M39" s="29">
        <f t="shared" si="0"/>
        <v>9472.63833530095</v>
      </c>
    </row>
    <row r="40" ht="18" spans="1:13">
      <c r="A40" s="55">
        <v>37</v>
      </c>
      <c r="B40" s="37" t="s">
        <v>43</v>
      </c>
      <c r="C40" s="56"/>
      <c r="D40" s="57">
        <v>17</v>
      </c>
      <c r="E40" s="58">
        <f t="shared" si="1"/>
        <v>1877.94263640753</v>
      </c>
      <c r="F40" s="58">
        <v>12</v>
      </c>
      <c r="G40" s="58">
        <v>12</v>
      </c>
      <c r="H40" s="58">
        <f t="shared" si="2"/>
        <v>3818.97134378188</v>
      </c>
      <c r="I40" s="58">
        <v>16</v>
      </c>
      <c r="J40" s="58">
        <v>12</v>
      </c>
      <c r="K40" s="58">
        <f t="shared" si="3"/>
        <v>6926.65743944637</v>
      </c>
      <c r="L40" s="58">
        <v>1000</v>
      </c>
      <c r="M40" s="29">
        <f t="shared" si="0"/>
        <v>13623.5714196358</v>
      </c>
    </row>
    <row r="41" ht="18" spans="1:13">
      <c r="A41" s="55">
        <v>38</v>
      </c>
      <c r="B41" s="37" t="s">
        <v>128</v>
      </c>
      <c r="C41" s="56">
        <v>3</v>
      </c>
      <c r="D41" s="57">
        <v>5</v>
      </c>
      <c r="E41" s="58">
        <f t="shared" si="1"/>
        <v>883.737711250604</v>
      </c>
      <c r="F41" s="58"/>
      <c r="G41" s="58"/>
      <c r="H41" s="58">
        <f t="shared" si="2"/>
        <v>0</v>
      </c>
      <c r="I41" s="58"/>
      <c r="J41" s="58"/>
      <c r="K41" s="58">
        <f t="shared" si="3"/>
        <v>0</v>
      </c>
      <c r="L41" s="58"/>
      <c r="M41" s="29">
        <f t="shared" si="0"/>
        <v>883.737711250604</v>
      </c>
    </row>
    <row r="42" ht="18" spans="1:13">
      <c r="A42" s="55">
        <v>39</v>
      </c>
      <c r="B42" s="37" t="s">
        <v>82</v>
      </c>
      <c r="C42" s="56">
        <v>9</v>
      </c>
      <c r="D42" s="57">
        <v>10</v>
      </c>
      <c r="E42" s="58">
        <f t="shared" si="1"/>
        <v>2098.87706422018</v>
      </c>
      <c r="F42" s="58">
        <v>8</v>
      </c>
      <c r="G42" s="58">
        <v>8</v>
      </c>
      <c r="H42" s="58">
        <f t="shared" si="2"/>
        <v>2545.98089585459</v>
      </c>
      <c r="I42" s="58">
        <v>5</v>
      </c>
      <c r="J42" s="58"/>
      <c r="K42" s="58">
        <f t="shared" si="3"/>
        <v>1236.90311418685</v>
      </c>
      <c r="L42" s="58">
        <v>500</v>
      </c>
      <c r="M42" s="29">
        <f t="shared" si="0"/>
        <v>6381.76107426162</v>
      </c>
    </row>
    <row r="43" ht="18" spans="1:13">
      <c r="A43" s="55">
        <v>40</v>
      </c>
      <c r="B43" s="37" t="s">
        <v>111</v>
      </c>
      <c r="C43" s="56">
        <v>23</v>
      </c>
      <c r="D43" s="57">
        <v>7</v>
      </c>
      <c r="E43" s="58">
        <f t="shared" si="1"/>
        <v>3314.01641718976</v>
      </c>
      <c r="F43" s="58">
        <v>8</v>
      </c>
      <c r="G43" s="58">
        <v>8</v>
      </c>
      <c r="H43" s="58">
        <f t="shared" si="2"/>
        <v>2545.98089585459</v>
      </c>
      <c r="I43" s="58">
        <v>16</v>
      </c>
      <c r="J43" s="58">
        <v>18</v>
      </c>
      <c r="K43" s="58">
        <f t="shared" si="3"/>
        <v>8410.94117647059</v>
      </c>
      <c r="L43" s="58">
        <v>1000</v>
      </c>
      <c r="M43" s="29">
        <f t="shared" si="0"/>
        <v>15270.9384895149</v>
      </c>
    </row>
    <row r="44" ht="18" spans="1:13">
      <c r="A44" s="55">
        <v>41</v>
      </c>
      <c r="B44" s="37" t="s">
        <v>131</v>
      </c>
      <c r="C44" s="56">
        <v>4</v>
      </c>
      <c r="D44" s="57">
        <v>3.4</v>
      </c>
      <c r="E44" s="58">
        <f t="shared" si="1"/>
        <v>817.457382906808</v>
      </c>
      <c r="F44" s="58"/>
      <c r="G44" s="58"/>
      <c r="H44" s="58">
        <f t="shared" si="2"/>
        <v>0</v>
      </c>
      <c r="I44" s="58"/>
      <c r="J44" s="58"/>
      <c r="K44" s="58">
        <f t="shared" si="3"/>
        <v>0</v>
      </c>
      <c r="L44" s="58"/>
      <c r="M44" s="29">
        <f t="shared" si="0"/>
        <v>817.457382906808</v>
      </c>
    </row>
    <row r="45" ht="18" spans="1:13">
      <c r="A45" s="55">
        <v>42</v>
      </c>
      <c r="B45" s="37" t="s">
        <v>65</v>
      </c>
      <c r="C45" s="56">
        <v>7</v>
      </c>
      <c r="D45" s="57">
        <v>13</v>
      </c>
      <c r="E45" s="58">
        <f t="shared" si="1"/>
        <v>2209.34427812651</v>
      </c>
      <c r="F45" s="58"/>
      <c r="G45" s="58"/>
      <c r="H45" s="58">
        <f t="shared" si="2"/>
        <v>0</v>
      </c>
      <c r="I45" s="58">
        <v>18</v>
      </c>
      <c r="J45" s="58">
        <v>18</v>
      </c>
      <c r="K45" s="58">
        <f t="shared" si="3"/>
        <v>8905.70242214533</v>
      </c>
      <c r="L45" s="58"/>
      <c r="M45" s="29">
        <f t="shared" si="0"/>
        <v>11115.0467002718</v>
      </c>
    </row>
    <row r="46" ht="18" spans="1:13">
      <c r="A46" s="55">
        <v>43</v>
      </c>
      <c r="B46" s="37" t="s">
        <v>120</v>
      </c>
      <c r="C46" s="56">
        <v>9</v>
      </c>
      <c r="D46" s="57">
        <v>14</v>
      </c>
      <c r="E46" s="58">
        <f t="shared" si="1"/>
        <v>2540.74591984549</v>
      </c>
      <c r="F46" s="58">
        <v>15</v>
      </c>
      <c r="G46" s="58">
        <v>18</v>
      </c>
      <c r="H46" s="58">
        <f t="shared" si="2"/>
        <v>5251.08559770008</v>
      </c>
      <c r="I46" s="58">
        <v>18</v>
      </c>
      <c r="J46" s="58">
        <v>18</v>
      </c>
      <c r="K46" s="58">
        <f t="shared" si="3"/>
        <v>8905.70242214533</v>
      </c>
      <c r="L46" s="58">
        <v>1000</v>
      </c>
      <c r="M46" s="29">
        <f t="shared" si="0"/>
        <v>17697.5339396909</v>
      </c>
    </row>
    <row r="47" ht="18" spans="1:13">
      <c r="A47" s="55">
        <v>44</v>
      </c>
      <c r="B47" s="37" t="s">
        <v>107</v>
      </c>
      <c r="C47" s="56">
        <v>10</v>
      </c>
      <c r="D47" s="57">
        <v>3.6</v>
      </c>
      <c r="E47" s="58">
        <f t="shared" si="1"/>
        <v>1502.35410912603</v>
      </c>
      <c r="F47" s="58">
        <v>10</v>
      </c>
      <c r="G47" s="58">
        <v>15</v>
      </c>
      <c r="H47" s="58">
        <f t="shared" si="2"/>
        <v>3978.09514977279</v>
      </c>
      <c r="I47" s="58">
        <v>12</v>
      </c>
      <c r="J47" s="58">
        <v>12</v>
      </c>
      <c r="K47" s="58">
        <f t="shared" si="3"/>
        <v>5937.13494809689</v>
      </c>
      <c r="L47" s="58"/>
      <c r="M47" s="29">
        <f t="shared" si="0"/>
        <v>11417.5842069957</v>
      </c>
    </row>
    <row r="48" ht="18" spans="1:13">
      <c r="A48" s="55">
        <v>45</v>
      </c>
      <c r="B48" s="59" t="s">
        <v>100</v>
      </c>
      <c r="C48" s="56"/>
      <c r="D48" s="57"/>
      <c r="E48" s="58">
        <f t="shared" si="1"/>
        <v>0</v>
      </c>
      <c r="F48" s="58"/>
      <c r="G48" s="58"/>
      <c r="H48" s="58">
        <f t="shared" si="2"/>
        <v>0</v>
      </c>
      <c r="I48" s="58">
        <v>6</v>
      </c>
      <c r="J48" s="58">
        <v>6</v>
      </c>
      <c r="K48" s="58">
        <f t="shared" si="3"/>
        <v>2968.56747404844</v>
      </c>
      <c r="L48" s="58"/>
      <c r="M48" s="29">
        <f t="shared" si="0"/>
        <v>2968.56747404844</v>
      </c>
    </row>
    <row r="49" ht="18" spans="1:13">
      <c r="A49" s="55">
        <v>46</v>
      </c>
      <c r="B49" s="37" t="s">
        <v>34</v>
      </c>
      <c r="C49" s="56">
        <v>10</v>
      </c>
      <c r="D49" s="57">
        <v>13</v>
      </c>
      <c r="E49" s="58">
        <f t="shared" si="1"/>
        <v>2540.74591984549</v>
      </c>
      <c r="F49" s="58">
        <v>15</v>
      </c>
      <c r="G49" s="58">
        <v>15.8</v>
      </c>
      <c r="H49" s="58">
        <f t="shared" si="2"/>
        <v>4901.01322452008</v>
      </c>
      <c r="I49" s="58">
        <v>12</v>
      </c>
      <c r="J49" s="58">
        <v>12</v>
      </c>
      <c r="K49" s="58">
        <f t="shared" si="3"/>
        <v>5937.13494809689</v>
      </c>
      <c r="L49" s="58">
        <v>1000</v>
      </c>
      <c r="M49" s="29">
        <f t="shared" si="0"/>
        <v>14378.8940924624</v>
      </c>
    </row>
    <row r="50" ht="18" spans="1:13">
      <c r="A50" s="55">
        <v>47</v>
      </c>
      <c r="B50" s="37" t="s">
        <v>106</v>
      </c>
      <c r="C50" s="56">
        <v>10</v>
      </c>
      <c r="D50" s="57">
        <v>11</v>
      </c>
      <c r="E50" s="58">
        <f t="shared" si="1"/>
        <v>2319.81149203283</v>
      </c>
      <c r="F50" s="58">
        <v>15</v>
      </c>
      <c r="G50" s="58">
        <v>15</v>
      </c>
      <c r="H50" s="58">
        <f t="shared" si="2"/>
        <v>4773.71417972735</v>
      </c>
      <c r="I50" s="58">
        <v>12</v>
      </c>
      <c r="J50" s="58">
        <v>12</v>
      </c>
      <c r="K50" s="58">
        <f t="shared" si="3"/>
        <v>5937.13494809689</v>
      </c>
      <c r="L50" s="58"/>
      <c r="M50" s="29">
        <f t="shared" si="0"/>
        <v>13030.6606198571</v>
      </c>
    </row>
    <row r="51" ht="18" spans="1:13">
      <c r="A51" s="55">
        <v>48</v>
      </c>
      <c r="B51" s="37" t="s">
        <v>124</v>
      </c>
      <c r="C51" s="56">
        <v>10</v>
      </c>
      <c r="D51" s="57">
        <v>10</v>
      </c>
      <c r="E51" s="58">
        <f t="shared" si="1"/>
        <v>2209.34427812651</v>
      </c>
      <c r="F51" s="58"/>
      <c r="G51" s="58"/>
      <c r="H51" s="58">
        <f t="shared" si="2"/>
        <v>0</v>
      </c>
      <c r="I51" s="58"/>
      <c r="J51" s="58"/>
      <c r="K51" s="58">
        <f t="shared" si="3"/>
        <v>0</v>
      </c>
      <c r="L51" s="58"/>
      <c r="M51" s="29">
        <f t="shared" si="0"/>
        <v>2209.34427812651</v>
      </c>
    </row>
    <row r="52" ht="18" spans="1:13">
      <c r="A52" s="55">
        <v>49</v>
      </c>
      <c r="B52" s="37" t="s">
        <v>68</v>
      </c>
      <c r="C52" s="56">
        <v>13</v>
      </c>
      <c r="D52" s="57">
        <v>14</v>
      </c>
      <c r="E52" s="58">
        <f t="shared" si="1"/>
        <v>2982.61477547079</v>
      </c>
      <c r="F52" s="58">
        <v>12</v>
      </c>
      <c r="G52" s="58">
        <v>12</v>
      </c>
      <c r="H52" s="58">
        <f t="shared" si="2"/>
        <v>3818.97134378188</v>
      </c>
      <c r="I52" s="58">
        <v>6</v>
      </c>
      <c r="J52" s="58">
        <v>7</v>
      </c>
      <c r="K52" s="58">
        <f t="shared" si="3"/>
        <v>3215.94809688581</v>
      </c>
      <c r="L52" s="58"/>
      <c r="M52" s="29">
        <f t="shared" si="0"/>
        <v>10017.5342161385</v>
      </c>
    </row>
    <row r="53" ht="18" spans="1:13">
      <c r="A53" s="55">
        <v>50</v>
      </c>
      <c r="B53" s="37" t="s">
        <v>87</v>
      </c>
      <c r="C53" s="56">
        <v>16</v>
      </c>
      <c r="D53" s="57">
        <v>18</v>
      </c>
      <c r="E53" s="58">
        <f t="shared" si="1"/>
        <v>3755.88527281507</v>
      </c>
      <c r="F53" s="58">
        <v>18</v>
      </c>
      <c r="G53" s="58">
        <v>18</v>
      </c>
      <c r="H53" s="58">
        <f t="shared" si="2"/>
        <v>5728.45701567282</v>
      </c>
      <c r="I53" s="58">
        <v>12</v>
      </c>
      <c r="J53" s="58">
        <v>12</v>
      </c>
      <c r="K53" s="58">
        <f t="shared" si="3"/>
        <v>5937.13494809689</v>
      </c>
      <c r="L53" s="58">
        <v>1000</v>
      </c>
      <c r="M53" s="29">
        <f t="shared" si="0"/>
        <v>16421.4772365848</v>
      </c>
    </row>
    <row r="54" ht="18" spans="1:13">
      <c r="A54" s="55">
        <v>51</v>
      </c>
      <c r="B54" s="37" t="s">
        <v>58</v>
      </c>
      <c r="C54" s="56"/>
      <c r="D54" s="57"/>
      <c r="E54" s="58">
        <f t="shared" si="1"/>
        <v>0</v>
      </c>
      <c r="F54" s="58"/>
      <c r="G54" s="58"/>
      <c r="H54" s="58">
        <f t="shared" si="2"/>
        <v>0</v>
      </c>
      <c r="I54" s="58">
        <v>12</v>
      </c>
      <c r="J54" s="58">
        <v>12</v>
      </c>
      <c r="K54" s="58">
        <f t="shared" si="3"/>
        <v>5937.13494809689</v>
      </c>
      <c r="L54" s="58"/>
      <c r="M54" s="29">
        <f t="shared" si="0"/>
        <v>5937.13494809689</v>
      </c>
    </row>
    <row r="55" ht="18" spans="1:13">
      <c r="A55" s="55">
        <v>52</v>
      </c>
      <c r="B55" s="37" t="s">
        <v>74</v>
      </c>
      <c r="C55" s="56">
        <v>4</v>
      </c>
      <c r="D55" s="57">
        <v>4</v>
      </c>
      <c r="E55" s="58">
        <f t="shared" si="1"/>
        <v>883.737711250604</v>
      </c>
      <c r="F55" s="58">
        <v>2</v>
      </c>
      <c r="G55" s="58">
        <v>2</v>
      </c>
      <c r="H55" s="58">
        <f t="shared" si="2"/>
        <v>636.495223963646</v>
      </c>
      <c r="I55" s="58"/>
      <c r="J55" s="58"/>
      <c r="K55" s="58">
        <f t="shared" si="3"/>
        <v>0</v>
      </c>
      <c r="L55" s="58"/>
      <c r="M55" s="29">
        <f t="shared" si="0"/>
        <v>1520.23293521425</v>
      </c>
    </row>
    <row r="56" ht="18" spans="1:13">
      <c r="A56" s="55">
        <v>53</v>
      </c>
      <c r="B56" s="37" t="s">
        <v>157</v>
      </c>
      <c r="C56" s="56">
        <v>8</v>
      </c>
      <c r="D56" s="58">
        <v>8</v>
      </c>
      <c r="E56" s="58">
        <f t="shared" si="1"/>
        <v>1767.47542250121</v>
      </c>
      <c r="F56" s="58">
        <v>4</v>
      </c>
      <c r="G56" s="58">
        <v>4</v>
      </c>
      <c r="H56" s="58">
        <f t="shared" si="2"/>
        <v>1272.99044792729</v>
      </c>
      <c r="I56" s="58"/>
      <c r="J56" s="58"/>
      <c r="K56" s="58">
        <f t="shared" si="3"/>
        <v>0</v>
      </c>
      <c r="L56" s="58"/>
      <c r="M56" s="29">
        <f t="shared" si="0"/>
        <v>3040.4658704285</v>
      </c>
    </row>
    <row r="57" ht="18" spans="1:13">
      <c r="A57" s="55">
        <v>54</v>
      </c>
      <c r="B57" s="37" t="s">
        <v>149</v>
      </c>
      <c r="C57" s="56">
        <v>10</v>
      </c>
      <c r="D57" s="58">
        <v>10</v>
      </c>
      <c r="E57" s="58">
        <f t="shared" si="1"/>
        <v>2209.34427812651</v>
      </c>
      <c r="F57" s="58">
        <v>12</v>
      </c>
      <c r="G57" s="58">
        <v>12</v>
      </c>
      <c r="H57" s="58">
        <f t="shared" si="2"/>
        <v>3818.97134378188</v>
      </c>
      <c r="I57" s="58"/>
      <c r="J57" s="58"/>
      <c r="K57" s="58">
        <f t="shared" si="3"/>
        <v>0</v>
      </c>
      <c r="L57" s="58"/>
      <c r="M57" s="29">
        <f t="shared" si="0"/>
        <v>6028.31562190839</v>
      </c>
    </row>
    <row r="58" ht="18" spans="1:13">
      <c r="A58" s="55">
        <v>55</v>
      </c>
      <c r="B58" s="60" t="s">
        <v>113</v>
      </c>
      <c r="C58" s="56">
        <v>2</v>
      </c>
      <c r="D58" s="58">
        <v>2</v>
      </c>
      <c r="E58" s="58">
        <f t="shared" si="1"/>
        <v>441.868855625302</v>
      </c>
      <c r="F58" s="58"/>
      <c r="G58" s="58"/>
      <c r="H58" s="58">
        <f t="shared" si="2"/>
        <v>0</v>
      </c>
      <c r="I58" s="58"/>
      <c r="J58" s="58"/>
      <c r="K58" s="58">
        <f t="shared" si="3"/>
        <v>0</v>
      </c>
      <c r="L58" s="58"/>
      <c r="M58" s="29">
        <f t="shared" si="0"/>
        <v>441.868855625302</v>
      </c>
    </row>
    <row r="59" ht="18" spans="1:13">
      <c r="A59" s="55">
        <v>56</v>
      </c>
      <c r="B59" s="37" t="s">
        <v>46</v>
      </c>
      <c r="C59" s="56">
        <v>12</v>
      </c>
      <c r="D59" s="57">
        <v>12</v>
      </c>
      <c r="E59" s="58">
        <f t="shared" si="1"/>
        <v>2651.21313375181</v>
      </c>
      <c r="F59" s="58"/>
      <c r="G59" s="58"/>
      <c r="H59" s="58">
        <f t="shared" si="2"/>
        <v>0</v>
      </c>
      <c r="I59" s="58"/>
      <c r="J59" s="58"/>
      <c r="K59" s="58">
        <f t="shared" si="3"/>
        <v>0</v>
      </c>
      <c r="L59" s="58"/>
      <c r="M59" s="29">
        <f t="shared" si="0"/>
        <v>2651.21313375181</v>
      </c>
    </row>
    <row r="60" ht="18" spans="1:13">
      <c r="A60" s="55">
        <v>57</v>
      </c>
      <c r="B60" s="37" t="s">
        <v>160</v>
      </c>
      <c r="C60" s="56"/>
      <c r="D60" s="57"/>
      <c r="E60" s="58">
        <f t="shared" si="1"/>
        <v>0</v>
      </c>
      <c r="F60" s="58">
        <v>6</v>
      </c>
      <c r="G60" s="58">
        <v>6</v>
      </c>
      <c r="H60" s="58">
        <f t="shared" si="2"/>
        <v>1909.48567189094</v>
      </c>
      <c r="I60" s="58">
        <v>6</v>
      </c>
      <c r="J60" s="58">
        <v>6</v>
      </c>
      <c r="K60" s="58">
        <f t="shared" si="3"/>
        <v>2968.56747404844</v>
      </c>
      <c r="L60" s="58"/>
      <c r="M60" s="29">
        <f t="shared" si="0"/>
        <v>4878.05314593938</v>
      </c>
    </row>
    <row r="61" ht="18" spans="1:13">
      <c r="A61" s="55">
        <v>58</v>
      </c>
      <c r="B61" s="37" t="s">
        <v>108</v>
      </c>
      <c r="C61" s="56">
        <v>12</v>
      </c>
      <c r="D61" s="57">
        <v>12</v>
      </c>
      <c r="E61" s="58">
        <f t="shared" si="1"/>
        <v>2651.21313375181</v>
      </c>
      <c r="F61" s="58">
        <v>10</v>
      </c>
      <c r="G61" s="58">
        <v>10</v>
      </c>
      <c r="H61" s="58">
        <f t="shared" si="2"/>
        <v>3182.47611981823</v>
      </c>
      <c r="I61" s="58">
        <v>12</v>
      </c>
      <c r="J61" s="58">
        <v>12</v>
      </c>
      <c r="K61" s="58">
        <f t="shared" si="3"/>
        <v>5937.13494809689</v>
      </c>
      <c r="L61" s="58"/>
      <c r="M61" s="29">
        <f t="shared" si="0"/>
        <v>11770.8242016669</v>
      </c>
    </row>
    <row r="62" ht="18" spans="1:13">
      <c r="A62" s="55">
        <v>59</v>
      </c>
      <c r="B62" s="37" t="s">
        <v>36</v>
      </c>
      <c r="C62" s="56">
        <v>12</v>
      </c>
      <c r="D62" s="57">
        <v>12</v>
      </c>
      <c r="E62" s="58">
        <f t="shared" si="1"/>
        <v>2651.21313375181</v>
      </c>
      <c r="F62" s="58">
        <v>10</v>
      </c>
      <c r="G62" s="58">
        <v>10</v>
      </c>
      <c r="H62" s="58">
        <f t="shared" si="2"/>
        <v>3182.47611981823</v>
      </c>
      <c r="I62" s="58">
        <v>10</v>
      </c>
      <c r="J62" s="58">
        <v>10</v>
      </c>
      <c r="K62" s="58">
        <f t="shared" si="3"/>
        <v>4947.61245674741</v>
      </c>
      <c r="L62" s="58"/>
      <c r="M62" s="29">
        <f t="shared" si="0"/>
        <v>10781.3017103174</v>
      </c>
    </row>
    <row r="63" ht="18" spans="1:13">
      <c r="A63" s="55">
        <v>60</v>
      </c>
      <c r="B63" s="37" t="s">
        <v>143</v>
      </c>
      <c r="C63" s="56"/>
      <c r="D63" s="57"/>
      <c r="E63" s="58">
        <f t="shared" si="1"/>
        <v>0</v>
      </c>
      <c r="F63" s="58">
        <v>4</v>
      </c>
      <c r="G63" s="58">
        <v>4</v>
      </c>
      <c r="H63" s="58">
        <f t="shared" si="2"/>
        <v>1272.99044792729</v>
      </c>
      <c r="I63" s="58">
        <v>4</v>
      </c>
      <c r="J63" s="58">
        <v>4</v>
      </c>
      <c r="K63" s="58">
        <f t="shared" si="3"/>
        <v>1979.04498269896</v>
      </c>
      <c r="L63" s="58"/>
      <c r="M63" s="29">
        <f t="shared" si="0"/>
        <v>3252.03543062626</v>
      </c>
    </row>
    <row r="64" s="40" customFormat="1" ht="31.5" customHeight="1" spans="1:13">
      <c r="A64" s="61" t="s">
        <v>174</v>
      </c>
      <c r="B64" s="61"/>
      <c r="C64" s="62"/>
      <c r="D64" s="62"/>
      <c r="E64" s="63">
        <f>SUM(E4:E63)</f>
        <v>114388.8</v>
      </c>
      <c r="F64" s="63"/>
      <c r="G64" s="63"/>
      <c r="H64" s="63">
        <f>SUM(H4:H63)</f>
        <v>171583.2</v>
      </c>
      <c r="I64" s="63"/>
      <c r="J64" s="63"/>
      <c r="K64" s="63">
        <f>SUM(K4:K63)</f>
        <v>285972</v>
      </c>
      <c r="L64" s="63">
        <f>SUM(L4:L63)</f>
        <v>15000</v>
      </c>
      <c r="M64" s="67">
        <f>SUM(M4:M63)</f>
        <v>586944</v>
      </c>
    </row>
  </sheetData>
  <sheetProtection formatCells="0" formatColumns="0" formatRows="0" insertRows="0" insertColumns="0" insertHyperlinks="0" deleteColumns="0" deleteRows="0" sort="0" autoFilter="0" pivotTables="0"/>
  <mergeCells count="14">
    <mergeCell ref="C1:E1"/>
    <mergeCell ref="F1:H1"/>
    <mergeCell ref="I1:K1"/>
    <mergeCell ref="A64:B64"/>
    <mergeCell ref="A1:A3"/>
    <mergeCell ref="B1:B3"/>
    <mergeCell ref="C2:C3"/>
    <mergeCell ref="D2:D3"/>
    <mergeCell ref="F2:F3"/>
    <mergeCell ref="G2:G3"/>
    <mergeCell ref="I2:I3"/>
    <mergeCell ref="J2:J3"/>
    <mergeCell ref="L1:L3"/>
    <mergeCell ref="M1:M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54"/>
  <sheetViews>
    <sheetView workbookViewId="0">
      <pane xSplit="1" ySplit="1" topLeftCell="B39" activePane="bottomRight" state="frozen"/>
      <selection/>
      <selection pane="topRight"/>
      <selection pane="bottomLeft"/>
      <selection pane="bottomRight" activeCell="A53" sqref="A53"/>
    </sheetView>
  </sheetViews>
  <sheetFormatPr defaultColWidth="9" defaultRowHeight="18" outlineLevelCol="3"/>
  <cols>
    <col min="1" max="1" width="18.5" style="32" customWidth="1"/>
    <col min="2" max="2" width="11.875" style="32" customWidth="1"/>
    <col min="3" max="3" width="17.125" style="32" customWidth="1"/>
    <col min="4" max="4" width="11.5" style="32" customWidth="1"/>
    <col min="5" max="16384" width="9" style="32"/>
  </cols>
  <sheetData>
    <row r="1" ht="20.1" customHeight="1" spans="1:4">
      <c r="A1" s="33" t="s">
        <v>217</v>
      </c>
      <c r="B1" s="33" t="s">
        <v>218</v>
      </c>
      <c r="C1" s="34" t="s">
        <v>219</v>
      </c>
      <c r="D1" s="34" t="s">
        <v>10</v>
      </c>
    </row>
    <row r="2" ht="20.1" customHeight="1" spans="1:4">
      <c r="A2" s="33" t="s">
        <v>45</v>
      </c>
      <c r="B2" s="35">
        <v>604.32354494643</v>
      </c>
      <c r="C2" s="36">
        <f>B2*gk_质量奖分配!$D$17/SUM($B$2:$B$53)</f>
        <v>13072.3819618376</v>
      </c>
      <c r="D2" s="34"/>
    </row>
    <row r="3" ht="20.1" customHeight="1" spans="1:4">
      <c r="A3" s="33" t="s">
        <v>135</v>
      </c>
      <c r="B3" s="35">
        <v>598.096428076371</v>
      </c>
      <c r="C3" s="36">
        <f>B3*gk_质量奖分配!$D$17/SUM($B$2:$B$53)</f>
        <v>12937.6805242929</v>
      </c>
      <c r="D3" s="34"/>
    </row>
    <row r="4" ht="20.1" customHeight="1" spans="1:4">
      <c r="A4" s="33" t="s">
        <v>72</v>
      </c>
      <c r="B4" s="35">
        <v>592.636203994769</v>
      </c>
      <c r="C4" s="36">
        <f>B4*gk_质量奖分配!$D$17/SUM($B$2:$B$53)</f>
        <v>12819.5680737872</v>
      </c>
      <c r="D4" s="34"/>
    </row>
    <row r="5" ht="20.1" customHeight="1" spans="1:4">
      <c r="A5" s="33" t="s">
        <v>132</v>
      </c>
      <c r="B5" s="35">
        <v>606.264354144751</v>
      </c>
      <c r="C5" s="36">
        <f>B5*gk_质量奖分配!$D$17/SUM($B$2:$B$53)</f>
        <v>13114.364438555</v>
      </c>
      <c r="D5" s="34"/>
    </row>
    <row r="6" ht="20.1" customHeight="1" spans="1:4">
      <c r="A6" s="37" t="s">
        <v>156</v>
      </c>
      <c r="B6" s="35">
        <v>207.784992784993</v>
      </c>
      <c r="C6" s="36">
        <f>B6*gk_质量奖分配!$D$17/SUM($B$2:$B$53)</f>
        <v>4494.6863552435</v>
      </c>
      <c r="D6" s="34"/>
    </row>
    <row r="7" ht="20.1" customHeight="1" spans="1:4">
      <c r="A7" s="33" t="s">
        <v>78</v>
      </c>
      <c r="B7" s="35">
        <v>592.247819204741</v>
      </c>
      <c r="C7" s="36">
        <f>B7*gk_质量奖分配!$D$17/SUM($B$2:$B$53)</f>
        <v>12811.1667557087</v>
      </c>
      <c r="D7" s="34"/>
    </row>
    <row r="8" ht="20.1" customHeight="1" spans="1:4">
      <c r="A8" s="33" t="s">
        <v>55</v>
      </c>
      <c r="B8" s="35">
        <v>607.806789956126</v>
      </c>
      <c r="C8" s="36">
        <f>B8*gk_质量奖分配!$D$17/SUM($B$2:$B$53)</f>
        <v>13147.7295295672</v>
      </c>
      <c r="D8" s="34"/>
    </row>
    <row r="9" ht="20.1" customHeight="1" spans="1:4">
      <c r="A9" s="33" t="s">
        <v>142</v>
      </c>
      <c r="B9" s="35">
        <v>590.693470318901</v>
      </c>
      <c r="C9" s="36">
        <f>B9*gk_质量奖分配!$D$17/SUM($B$2:$B$53)</f>
        <v>12777.54396787</v>
      </c>
      <c r="D9" s="34"/>
    </row>
    <row r="10" ht="20.1" customHeight="1" spans="1:4">
      <c r="A10" s="33" t="s">
        <v>90</v>
      </c>
      <c r="B10" s="35">
        <v>598.595610891027</v>
      </c>
      <c r="C10" s="36">
        <f>B10*gk_质量奖分配!$D$17/SUM($B$2:$B$53)</f>
        <v>12948.4785619939</v>
      </c>
      <c r="D10" s="34"/>
    </row>
    <row r="11" ht="20.1" customHeight="1" spans="1:4">
      <c r="A11" s="33" t="s">
        <v>110</v>
      </c>
      <c r="B11" s="35">
        <v>602.230018433766</v>
      </c>
      <c r="C11" s="36">
        <f>B11*gk_质量奖分配!$D$17/SUM($B$2:$B$53)</f>
        <v>13027.095991351</v>
      </c>
      <c r="D11" s="34"/>
    </row>
    <row r="12" ht="20.1" customHeight="1" spans="1:4">
      <c r="A12" s="33" t="s">
        <v>32</v>
      </c>
      <c r="B12" s="35">
        <v>609.808527561224</v>
      </c>
      <c r="C12" s="36">
        <f>B12*gk_质量奖分配!$D$17/SUM($B$2:$B$53)</f>
        <v>13191.0299748006</v>
      </c>
      <c r="D12" s="34"/>
    </row>
    <row r="13" ht="20.1" customHeight="1" spans="1:4">
      <c r="A13" s="33" t="s">
        <v>96</v>
      </c>
      <c r="B13" s="35">
        <v>189.206349206349</v>
      </c>
      <c r="C13" s="36">
        <f>B13*gk_质量奖分配!$D$17/SUM($B$2:$B$53)</f>
        <v>4092.80374248778</v>
      </c>
      <c r="D13" s="34"/>
    </row>
    <row r="14" ht="20.1" customHeight="1" spans="1:4">
      <c r="A14" s="33" t="s">
        <v>38</v>
      </c>
      <c r="B14" s="35">
        <v>407.45770491953</v>
      </c>
      <c r="C14" s="36">
        <f>B14*gk_质量奖分配!$D$17/SUM($B$2:$B$53)</f>
        <v>8813.89248614163</v>
      </c>
      <c r="D14" s="34"/>
    </row>
    <row r="15" ht="20.1" customHeight="1" spans="1:4">
      <c r="A15" s="33" t="s">
        <v>29</v>
      </c>
      <c r="B15" s="35">
        <v>397.983242406467</v>
      </c>
      <c r="C15" s="36">
        <f>B15*gk_质量奖分配!$D$17/SUM($B$2:$B$53)</f>
        <v>8608.94632131059</v>
      </c>
      <c r="D15" s="34"/>
    </row>
    <row r="16" ht="20.1" customHeight="1" spans="1:4">
      <c r="A16" s="33" t="s">
        <v>122</v>
      </c>
      <c r="B16" s="35">
        <v>603.431642461743</v>
      </c>
      <c r="C16" s="36">
        <f>B16*gk_质量奖分配!$D$17/SUM($B$2:$B$53)</f>
        <v>13053.0888364083</v>
      </c>
      <c r="D16" s="34"/>
    </row>
    <row r="17" ht="20.1" customHeight="1" spans="1:4">
      <c r="A17" s="33" t="s">
        <v>64</v>
      </c>
      <c r="B17" s="35">
        <v>596.254223653286</v>
      </c>
      <c r="C17" s="36">
        <f>B17*gk_质量奖分配!$D$17/SUM($B$2:$B$53)</f>
        <v>12897.8310097874</v>
      </c>
      <c r="D17" s="34"/>
    </row>
    <row r="18" ht="20.1" customHeight="1" spans="1:4">
      <c r="A18" s="33" t="s">
        <v>37</v>
      </c>
      <c r="B18" s="35">
        <v>601.532076847141</v>
      </c>
      <c r="C18" s="36">
        <f>B18*gk_质量奖分配!$D$17/SUM($B$2:$B$53)</f>
        <v>13011.998517351</v>
      </c>
      <c r="D18" s="34"/>
    </row>
    <row r="19" ht="20.1" customHeight="1" spans="1:4">
      <c r="A19" s="33" t="s">
        <v>26</v>
      </c>
      <c r="B19" s="35">
        <f>593.767961853984+105.310606060606</f>
        <v>699.07856791459</v>
      </c>
      <c r="C19" s="36">
        <f>B19*gk_质量奖分配!$D$17/SUM($B$2:$B$53)</f>
        <v>15122.0685302342</v>
      </c>
      <c r="D19" s="34"/>
    </row>
    <row r="20" ht="20.1" customHeight="1" spans="1:4">
      <c r="A20" s="33" t="s">
        <v>75</v>
      </c>
      <c r="B20" s="35">
        <v>198.873786860769</v>
      </c>
      <c r="C20" s="36">
        <f>B20*gk_质量奖分配!$D$17/SUM($B$2:$B$53)</f>
        <v>4301.92423542178</v>
      </c>
      <c r="D20" s="34"/>
    </row>
    <row r="21" ht="20.1" customHeight="1" spans="1:4">
      <c r="A21" s="33" t="s">
        <v>138</v>
      </c>
      <c r="B21" s="35">
        <v>607.672204054021</v>
      </c>
      <c r="C21" s="36">
        <f>B21*gk_质量奖分配!$D$17/SUM($B$2:$B$53)</f>
        <v>13144.8182441577</v>
      </c>
      <c r="D21" s="34"/>
    </row>
    <row r="22" ht="20.1" customHeight="1" spans="1:4">
      <c r="A22" s="33" t="s">
        <v>133</v>
      </c>
      <c r="B22" s="35">
        <v>195.483630952381</v>
      </c>
      <c r="C22" s="36">
        <f>B22*gk_质量奖分配!$D$17/SUM($B$2:$B$53)</f>
        <v>4228.59031799423</v>
      </c>
      <c r="D22" s="34"/>
    </row>
    <row r="23" ht="20.1" customHeight="1" spans="1:4">
      <c r="A23" s="33" t="s">
        <v>63</v>
      </c>
      <c r="B23" s="35">
        <v>595.637979318935</v>
      </c>
      <c r="C23" s="36">
        <f>B23*gk_质量奖分配!$D$17/SUM($B$2:$B$53)</f>
        <v>12884.5007641138</v>
      </c>
      <c r="D23" s="34"/>
    </row>
    <row r="24" ht="20.1" customHeight="1" spans="1:4">
      <c r="A24" s="33" t="s">
        <v>42</v>
      </c>
      <c r="B24" s="35">
        <v>591.544734853006</v>
      </c>
      <c r="C24" s="36">
        <f>B24*gk_质量奖分配!$D$17/SUM($B$2:$B$53)</f>
        <v>12795.9580363494</v>
      </c>
      <c r="D24" s="34"/>
    </row>
    <row r="25" ht="20.1" customHeight="1" spans="1:4">
      <c r="A25" s="33" t="s">
        <v>52</v>
      </c>
      <c r="B25" s="35">
        <v>606.58402342586</v>
      </c>
      <c r="C25" s="36">
        <f>B25*gk_质量奖分配!$D$17/SUM($B$2:$B$53)</f>
        <v>13121.2793419691</v>
      </c>
      <c r="D25" s="34"/>
    </row>
    <row r="26" ht="20.1" customHeight="1" spans="1:4">
      <c r="A26" s="33" t="s">
        <v>120</v>
      </c>
      <c r="B26" s="35">
        <v>598.017262503569</v>
      </c>
      <c r="C26" s="36">
        <f>B26*gk_质量奖分配!$D$17/SUM($B$2:$B$53)</f>
        <v>12935.9680598116</v>
      </c>
      <c r="D26" s="34"/>
    </row>
    <row r="27" ht="20.1" customHeight="1" spans="1:4">
      <c r="A27" s="33" t="s">
        <v>107</v>
      </c>
      <c r="B27" s="35">
        <v>489.170105572066</v>
      </c>
      <c r="C27" s="36">
        <f>B27*gk_质量奖分配!$D$17/SUM($B$2:$B$53)</f>
        <v>10581.4484936498</v>
      </c>
      <c r="D27" s="34"/>
    </row>
    <row r="28" ht="20.1" customHeight="1" spans="1:4">
      <c r="A28" s="33" t="s">
        <v>105</v>
      </c>
      <c r="B28" s="35">
        <v>590.4524233936</v>
      </c>
      <c r="C28" s="36">
        <f>B28*gk_质量奖分配!$D$17/SUM($B$2:$B$53)</f>
        <v>12772.3297783773</v>
      </c>
      <c r="D28" s="34"/>
    </row>
    <row r="29" ht="20.1" customHeight="1" spans="1:4">
      <c r="A29" s="33" t="s">
        <v>77</v>
      </c>
      <c r="B29" s="35">
        <v>585.494583018393</v>
      </c>
      <c r="C29" s="36">
        <f>B29*gk_质量奖分配!$D$17/SUM($B$2:$B$53)</f>
        <v>12665.0846054356</v>
      </c>
      <c r="D29" s="34"/>
    </row>
    <row r="30" ht="20.1" customHeight="1" spans="1:4">
      <c r="A30" s="33" t="s">
        <v>153</v>
      </c>
      <c r="B30" s="35">
        <v>616.789745088125</v>
      </c>
      <c r="C30" s="36">
        <f>B30*gk_质量奖分配!$D$17/SUM($B$2:$B$53)</f>
        <v>13342.0436872953</v>
      </c>
      <c r="D30" s="34"/>
    </row>
    <row r="31" ht="20.1" customHeight="1" spans="1:4">
      <c r="A31" s="33" t="s">
        <v>101</v>
      </c>
      <c r="B31" s="35">
        <v>389.869757026071</v>
      </c>
      <c r="C31" s="36">
        <f>B31*gk_质量奖分配!$D$17/SUM($B$2:$B$53)</f>
        <v>8433.44003693485</v>
      </c>
      <c r="D31" s="34"/>
    </row>
    <row r="32" ht="20.1" customHeight="1" spans="1:4">
      <c r="A32" s="33" t="s">
        <v>34</v>
      </c>
      <c r="B32" s="35">
        <v>603.85052155467</v>
      </c>
      <c r="C32" s="36">
        <f>B32*gk_质量奖分配!$D$17/SUM($B$2:$B$53)</f>
        <v>13062.1497898402</v>
      </c>
      <c r="D32" s="34"/>
    </row>
    <row r="33" ht="20.1" customHeight="1" spans="1:4">
      <c r="A33" s="33" t="s">
        <v>106</v>
      </c>
      <c r="B33" s="35">
        <v>595.018330805851</v>
      </c>
      <c r="C33" s="36">
        <f>B33*gk_质量奖分配!$D$17/SUM($B$2:$B$53)</f>
        <v>12871.0968811891</v>
      </c>
      <c r="D33" s="34"/>
    </row>
    <row r="34" ht="20.1" customHeight="1" spans="1:4">
      <c r="A34" s="33" t="s">
        <v>100</v>
      </c>
      <c r="B34" s="35">
        <f>97.2140522875817+96.35</f>
        <v>193.564052287582</v>
      </c>
      <c r="C34" s="36">
        <f>B34*gk_质量奖分配!$D$17/SUM($B$2:$B$53)</f>
        <v>4187.06708805906</v>
      </c>
      <c r="D34" s="34"/>
    </row>
    <row r="35" ht="20.1" customHeight="1" spans="1:4">
      <c r="A35" s="33" t="s">
        <v>111</v>
      </c>
      <c r="B35" s="35">
        <v>581.525509423237</v>
      </c>
      <c r="C35" s="36">
        <f>B35*gk_质量奖分配!$D$17/SUM($B$2:$B$53)</f>
        <v>12579.227871068</v>
      </c>
      <c r="D35" s="34"/>
    </row>
    <row r="36" ht="20.1" customHeight="1" spans="1:4">
      <c r="A36" s="33" t="s">
        <v>43</v>
      </c>
      <c r="B36" s="35">
        <v>578.377858810904</v>
      </c>
      <c r="C36" s="36">
        <f>B36*gk_质量奖分配!$D$17/SUM($B$2:$B$53)</f>
        <v>12511.1396897769</v>
      </c>
      <c r="D36" s="34"/>
    </row>
    <row r="37" ht="20.1" customHeight="1" spans="1:4">
      <c r="A37" s="33" t="s">
        <v>146</v>
      </c>
      <c r="B37" s="35">
        <v>403.433999770633</v>
      </c>
      <c r="C37" s="36">
        <f>B37*gk_质量奖分配!$D$17/SUM($B$2:$B$53)</f>
        <v>8726.85399318858</v>
      </c>
      <c r="D37" s="34"/>
    </row>
    <row r="38" ht="20.1" customHeight="1" spans="1:4">
      <c r="A38" s="33" t="s">
        <v>68</v>
      </c>
      <c r="B38" s="35">
        <v>608.561002294636</v>
      </c>
      <c r="C38" s="36">
        <f>B38*gk_质量奖分配!$D$17/SUM($B$2:$B$53)</f>
        <v>13164.0442203512</v>
      </c>
      <c r="D38" s="34"/>
    </row>
    <row r="39" ht="20.1" customHeight="1" spans="1:4">
      <c r="A39" s="33" t="s">
        <v>87</v>
      </c>
      <c r="B39" s="35">
        <v>593.67406605941</v>
      </c>
      <c r="C39" s="36">
        <f>B39*gk_质量奖分配!$D$17/SUM($B$2:$B$53)</f>
        <v>12842.0185135328</v>
      </c>
      <c r="D39" s="34"/>
    </row>
    <row r="40" ht="20.1" customHeight="1" spans="1:4">
      <c r="A40" s="33" t="s">
        <v>58</v>
      </c>
      <c r="B40" s="35">
        <v>196.442923704135</v>
      </c>
      <c r="C40" s="36">
        <f>B40*gk_质量奖分配!$D$17/SUM($B$2:$B$53)</f>
        <v>4249.34119121276</v>
      </c>
      <c r="D40" s="34"/>
    </row>
    <row r="41" ht="20.1" customHeight="1" spans="1:4">
      <c r="A41" s="33" t="s">
        <v>82</v>
      </c>
      <c r="B41" s="35">
        <v>499.162503464563</v>
      </c>
      <c r="C41" s="36">
        <f>B41*gk_质量奖分配!$D$17/SUM($B$2:$B$53)</f>
        <v>10797.5983409587</v>
      </c>
      <c r="D41" s="34"/>
    </row>
    <row r="42" ht="20.1" customHeight="1" spans="1:4">
      <c r="A42" s="33" t="s">
        <v>30</v>
      </c>
      <c r="B42" s="35">
        <v>400.544686417135</v>
      </c>
      <c r="C42" s="36">
        <f>B42*gk_质量奖分配!$D$17/SUM($B$2:$B$53)</f>
        <v>8664.3540160154</v>
      </c>
      <c r="D42" s="34"/>
    </row>
    <row r="43" ht="20.1" customHeight="1" spans="1:4">
      <c r="A43" s="33" t="s">
        <v>53</v>
      </c>
      <c r="B43" s="35">
        <f>396.215499963426+291.063438929718</f>
        <v>687.278938893144</v>
      </c>
      <c r="C43" s="36">
        <f>B43*gk_质量奖分配!$D$17/SUM($B$2:$B$53)</f>
        <v>14866.8256907549</v>
      </c>
      <c r="D43" s="34"/>
    </row>
    <row r="44" ht="20.1" customHeight="1" spans="1:4">
      <c r="A44" s="33" t="s">
        <v>41</v>
      </c>
      <c r="B44" s="35">
        <v>392.92966657959</v>
      </c>
      <c r="C44" s="36">
        <f>B44*gk_质量奖分配!$D$17/SUM($B$2:$B$53)</f>
        <v>8499.63025372647</v>
      </c>
      <c r="D44" s="34"/>
    </row>
    <row r="45" ht="20.1" customHeight="1" spans="1:4">
      <c r="A45" s="33" t="s">
        <v>33</v>
      </c>
      <c r="B45" s="35">
        <v>297.397650254896</v>
      </c>
      <c r="C45" s="36">
        <f>B45*gk_质量奖分配!$D$17/SUM($B$2:$B$53)</f>
        <v>6433.13620856791</v>
      </c>
      <c r="D45" s="34"/>
    </row>
    <row r="46" ht="20.1" customHeight="1" spans="1:4">
      <c r="A46" s="33" t="s">
        <v>23</v>
      </c>
      <c r="B46" s="35">
        <v>198.390385686438</v>
      </c>
      <c r="C46" s="36">
        <f>B46*gk_质量奖分配!$D$17/SUM($B$2:$B$53)</f>
        <v>4291.46757715571</v>
      </c>
      <c r="D46" s="34"/>
    </row>
    <row r="47" ht="20.1" customHeight="1" spans="1:4">
      <c r="A47" s="33" t="s">
        <v>92</v>
      </c>
      <c r="B47" s="35">
        <v>196.597339858209</v>
      </c>
      <c r="C47" s="36">
        <f>B47*gk_质量奖分配!$D$17/SUM($B$2:$B$53)</f>
        <v>4252.68143331323</v>
      </c>
      <c r="D47" s="34"/>
    </row>
    <row r="48" ht="20.1" customHeight="1" spans="1:4">
      <c r="A48" s="33" t="s">
        <v>65</v>
      </c>
      <c r="B48" s="35">
        <v>211.100958913459</v>
      </c>
      <c r="C48" s="36">
        <f>B48*gk_质量奖分配!$D$17/SUM($B$2:$B$53)</f>
        <v>4566.4154417011</v>
      </c>
      <c r="D48" s="34"/>
    </row>
    <row r="49" ht="20.1" customHeight="1" spans="1:4">
      <c r="A49" s="33" t="s">
        <v>76</v>
      </c>
      <c r="B49" s="35">
        <v>193.405646733321</v>
      </c>
      <c r="C49" s="36">
        <f>B49*gk_质量奖分配!$D$17/SUM($B$2:$B$53)</f>
        <v>4183.64054953099</v>
      </c>
      <c r="D49" s="34"/>
    </row>
    <row r="50" ht="20.1" customHeight="1" spans="1:4">
      <c r="A50" s="33" t="s">
        <v>124</v>
      </c>
      <c r="B50" s="35">
        <v>203.452011717067</v>
      </c>
      <c r="C50" s="36">
        <f>B50*gk_质量奖分配!$D$17/SUM($B$2:$B$53)</f>
        <v>4400.95778215215</v>
      </c>
      <c r="D50" s="34"/>
    </row>
    <row r="51" ht="20.1" customHeight="1" spans="1:4">
      <c r="A51" s="33" t="s">
        <v>128</v>
      </c>
      <c r="B51" s="35">
        <v>193.198151754687</v>
      </c>
      <c r="C51" s="36">
        <f>B51*gk_质量奖分配!$D$17/SUM($B$2:$B$53)</f>
        <v>4179.15213659633</v>
      </c>
      <c r="D51" s="34"/>
    </row>
    <row r="52" ht="20.1" customHeight="1" spans="1:4">
      <c r="A52" s="33" t="s">
        <v>117</v>
      </c>
      <c r="B52" s="35">
        <v>96.6597653554175</v>
      </c>
      <c r="C52" s="36">
        <f>B52*gk_质量奖分配!$D$17/SUM($B$2:$B$53)</f>
        <v>2090.88886844484</v>
      </c>
      <c r="D52" s="34"/>
    </row>
    <row r="53" ht="20.1" customHeight="1" spans="1:4">
      <c r="A53" s="33" t="s">
        <v>131</v>
      </c>
      <c r="B53" s="35">
        <v>73.6666666666667</v>
      </c>
      <c r="C53" s="36">
        <f>B53*gk_质量奖分配!$D$17/SUM($B$2:$B$53)</f>
        <v>1593.51528262464</v>
      </c>
      <c r="D53" s="34"/>
    </row>
    <row r="54" ht="28.5" customHeight="1" spans="2:3">
      <c r="B54" s="38">
        <f>SUM(B2:B53)</f>
        <v>23769.2544407947</v>
      </c>
      <c r="C54" s="38">
        <f>SUM(C2:C53)</f>
        <v>514162.944</v>
      </c>
    </row>
  </sheetData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zoomScale="130" zoomScaleNormal="130" workbookViewId="0">
      <pane xSplit="1" ySplit="1" topLeftCell="B35" activePane="bottomRight" state="frozen"/>
      <selection/>
      <selection pane="topRight"/>
      <selection pane="bottomLeft"/>
      <selection pane="bottomRight" activeCell="D54" sqref="D54"/>
    </sheetView>
  </sheetViews>
  <sheetFormatPr defaultColWidth="9" defaultRowHeight="15.75" outlineLevelCol="3"/>
  <cols>
    <col min="1" max="1" width="9" style="27"/>
    <col min="2" max="2" width="11" style="27" customWidth="1"/>
    <col min="3" max="3" width="11.875" style="27" customWidth="1"/>
    <col min="4" max="4" width="11.625" style="27" customWidth="1"/>
    <col min="5" max="16384" width="9" style="27"/>
  </cols>
  <sheetData>
    <row r="1" spans="1:4">
      <c r="A1" s="28" t="s">
        <v>4</v>
      </c>
      <c r="B1" s="28" t="s">
        <v>5</v>
      </c>
      <c r="C1" s="28" t="s">
        <v>218</v>
      </c>
      <c r="D1" s="28" t="s">
        <v>179</v>
      </c>
    </row>
    <row r="2" spans="1:4">
      <c r="A2" s="28">
        <v>1</v>
      </c>
      <c r="B2" s="2" t="s">
        <v>26</v>
      </c>
      <c r="C2" s="28">
        <v>594.28</v>
      </c>
      <c r="D2" s="29">
        <f>gk_质量奖分配!$D$18*C2/SUM($C$2:$C$53)</f>
        <v>34925.0128213077</v>
      </c>
    </row>
    <row r="3" spans="1:4">
      <c r="A3" s="28">
        <v>2</v>
      </c>
      <c r="B3" s="2" t="s">
        <v>23</v>
      </c>
      <c r="C3" s="28">
        <v>68.4000000000001</v>
      </c>
      <c r="D3" s="29">
        <f>gk_质量奖分配!$D$18*C3/SUM($C$2:$C$53)</f>
        <v>4019.77330042649</v>
      </c>
    </row>
    <row r="4" spans="1:4">
      <c r="A4" s="28">
        <v>3</v>
      </c>
      <c r="B4" s="2" t="s">
        <v>29</v>
      </c>
      <c r="C4" s="28">
        <v>4.62</v>
      </c>
      <c r="D4" s="29">
        <f>gk_质量奖分配!$D$18*C4/SUM($C$2:$C$53)</f>
        <v>271.511003625297</v>
      </c>
    </row>
    <row r="5" spans="1:4">
      <c r="A5" s="28">
        <v>4</v>
      </c>
      <c r="B5" s="2" t="s">
        <v>30</v>
      </c>
      <c r="C5" s="28">
        <v>65.31</v>
      </c>
      <c r="D5" s="29">
        <f>gk_质量奖分配!$D$18*C5/SUM($C$2:$C$53)</f>
        <v>3838.17827852125</v>
      </c>
    </row>
    <row r="6" spans="1:4">
      <c r="A6" s="28">
        <v>5</v>
      </c>
      <c r="B6" s="2" t="s">
        <v>32</v>
      </c>
      <c r="C6" s="28">
        <v>418.29</v>
      </c>
      <c r="D6" s="29">
        <f>gk_质量奖分配!$D$18*C6/SUM($C$2:$C$53)</f>
        <v>24582.32417888</v>
      </c>
    </row>
    <row r="7" spans="1:4">
      <c r="A7" s="28">
        <v>6</v>
      </c>
      <c r="B7" s="2" t="s">
        <v>33</v>
      </c>
      <c r="C7" s="28">
        <v>30.21</v>
      </c>
      <c r="D7" s="29">
        <f>gk_质量奖分配!$D$18*C7/SUM($C$2:$C$53)</f>
        <v>1775.39987435503</v>
      </c>
    </row>
    <row r="8" spans="1:4">
      <c r="A8" s="28">
        <v>7</v>
      </c>
      <c r="B8" s="2" t="s">
        <v>34</v>
      </c>
      <c r="C8" s="28">
        <v>342.9</v>
      </c>
      <c r="D8" s="29">
        <f>gk_质量奖分配!$D$18*C8/SUM($C$2:$C$53)</f>
        <v>20151.7582560854</v>
      </c>
    </row>
    <row r="9" spans="1:4">
      <c r="A9" s="28">
        <v>8</v>
      </c>
      <c r="B9" s="2" t="s">
        <v>37</v>
      </c>
      <c r="C9" s="28">
        <v>256.06</v>
      </c>
      <c r="D9" s="29">
        <f>gk_质量奖分配!$D$18*C9/SUM($C$2:$C$53)</f>
        <v>15048.2916857778</v>
      </c>
    </row>
    <row r="10" spans="1:4">
      <c r="A10" s="28">
        <v>9</v>
      </c>
      <c r="B10" s="2" t="s">
        <v>38</v>
      </c>
      <c r="C10" s="28">
        <v>319.23</v>
      </c>
      <c r="D10" s="29">
        <f>gk_质量奖分配!$D$18*C10/SUM($C$2:$C$53)</f>
        <v>18760.705127122</v>
      </c>
    </row>
    <row r="11" spans="1:4">
      <c r="A11" s="28">
        <v>10</v>
      </c>
      <c r="B11" s="2" t="s">
        <v>41</v>
      </c>
      <c r="C11" s="28">
        <v>63.696</v>
      </c>
      <c r="D11" s="29">
        <f>gk_质量奖分配!$D$18*C11/SUM($C$2:$C$53)</f>
        <v>3743.32573309891</v>
      </c>
    </row>
    <row r="12" spans="1:4">
      <c r="A12" s="28">
        <v>11</v>
      </c>
      <c r="B12" s="2" t="s">
        <v>42</v>
      </c>
      <c r="C12" s="28">
        <v>460.32</v>
      </c>
      <c r="D12" s="29">
        <f>gk_质量奖分配!$D$18*C12/SUM($C$2:$C$53)</f>
        <v>27052.3690884842</v>
      </c>
    </row>
    <row r="13" spans="1:4">
      <c r="A13" s="28">
        <v>12</v>
      </c>
      <c r="B13" s="2" t="s">
        <v>43</v>
      </c>
      <c r="C13" s="28">
        <v>297.3</v>
      </c>
      <c r="D13" s="29">
        <f>gk_质量奖分配!$D$18*C13/SUM($C$2:$C$53)</f>
        <v>17471.9093891344</v>
      </c>
    </row>
    <row r="14" spans="1:4">
      <c r="A14" s="28">
        <v>13</v>
      </c>
      <c r="B14" s="2" t="s">
        <v>45</v>
      </c>
      <c r="C14" s="28">
        <v>605.28</v>
      </c>
      <c r="D14" s="29">
        <f>gk_质量奖分配!$D$18*C14/SUM($C$2:$C$53)</f>
        <v>35571.4675918441</v>
      </c>
    </row>
    <row r="15" spans="1:4">
      <c r="A15" s="28">
        <v>14</v>
      </c>
      <c r="B15" s="2" t="s">
        <v>52</v>
      </c>
      <c r="C15" s="28">
        <v>372.81</v>
      </c>
      <c r="D15" s="29">
        <f>gk_质量奖分配!$D$18*C15/SUM($C$2:$C$53)</f>
        <v>21909.5275457894</v>
      </c>
    </row>
    <row r="16" spans="1:4">
      <c r="A16" s="28">
        <v>15</v>
      </c>
      <c r="B16" s="2" t="s">
        <v>53</v>
      </c>
      <c r="C16" s="28">
        <v>192.44</v>
      </c>
      <c r="D16" s="29">
        <f>gk_质量奖分配!$D$18*C16/SUM($C$2:$C$53)</f>
        <v>11309.4323674572</v>
      </c>
    </row>
    <row r="17" spans="1:4">
      <c r="A17" s="28">
        <v>16</v>
      </c>
      <c r="B17" s="2" t="s">
        <v>55</v>
      </c>
      <c r="C17" s="28">
        <v>75.18</v>
      </c>
      <c r="D17" s="29">
        <f>gk_质量奖分配!$D$18*C17/SUM($C$2:$C$53)</f>
        <v>4418.22451353893</v>
      </c>
    </row>
    <row r="18" spans="1:4">
      <c r="A18" s="28">
        <v>17</v>
      </c>
      <c r="B18" s="2" t="s">
        <v>58</v>
      </c>
      <c r="C18" s="28">
        <v>22.5</v>
      </c>
      <c r="D18" s="29">
        <f>gk_质量奖分配!$D$18*C18/SUM($C$2:$C$53)</f>
        <v>1322.2938488245</v>
      </c>
    </row>
    <row r="19" spans="1:4">
      <c r="A19" s="28">
        <v>18</v>
      </c>
      <c r="B19" s="2" t="s">
        <v>63</v>
      </c>
      <c r="C19" s="28">
        <v>485.61</v>
      </c>
      <c r="D19" s="29">
        <f>gk_质量奖分配!$D$18*C19/SUM($C$2:$C$53)</f>
        <v>28538.6273745629</v>
      </c>
    </row>
    <row r="20" spans="1:4">
      <c r="A20" s="28">
        <v>19</v>
      </c>
      <c r="B20" s="2" t="s">
        <v>64</v>
      </c>
      <c r="C20" s="28">
        <v>300.44</v>
      </c>
      <c r="D20" s="29">
        <f>gk_质量奖分配!$D$18*C20/SUM($C$2:$C$53)</f>
        <v>17656.4428418148</v>
      </c>
    </row>
    <row r="21" spans="1:4">
      <c r="A21" s="28">
        <v>20</v>
      </c>
      <c r="B21" s="2" t="s">
        <v>65</v>
      </c>
      <c r="C21" s="28">
        <v>34.02</v>
      </c>
      <c r="D21" s="29">
        <f>gk_质量奖分配!$D$18*C21/SUM($C$2:$C$53)</f>
        <v>1999.30829942264</v>
      </c>
    </row>
    <row r="22" spans="1:4">
      <c r="A22" s="28">
        <v>21</v>
      </c>
      <c r="B22" s="2" t="s">
        <v>68</v>
      </c>
      <c r="C22" s="28">
        <v>318.96</v>
      </c>
      <c r="D22" s="29">
        <f>gk_质量奖分配!$D$18*C22/SUM($C$2:$C$53)</f>
        <v>18744.8376009361</v>
      </c>
    </row>
    <row r="23" spans="1:4">
      <c r="A23" s="28">
        <v>22</v>
      </c>
      <c r="B23" s="2" t="s">
        <v>72</v>
      </c>
      <c r="C23" s="28">
        <v>125.73</v>
      </c>
      <c r="D23" s="29">
        <f>gk_质量奖分配!$D$18*C23/SUM($C$2:$C$53)</f>
        <v>7388.97802723131</v>
      </c>
    </row>
    <row r="24" spans="1:4">
      <c r="A24" s="28">
        <v>23</v>
      </c>
      <c r="B24" s="2" t="s">
        <v>75</v>
      </c>
      <c r="C24" s="28">
        <v>126.3</v>
      </c>
      <c r="D24" s="29">
        <f>gk_质量奖分配!$D$18*C24/SUM($C$2:$C$53)</f>
        <v>7422.4761380682</v>
      </c>
    </row>
    <row r="25" spans="1:4">
      <c r="A25" s="28">
        <v>24</v>
      </c>
      <c r="B25" s="2" t="s">
        <v>76</v>
      </c>
      <c r="C25" s="28">
        <v>28.44</v>
      </c>
      <c r="D25" s="29">
        <f>gk_质量奖分配!$D$18*C25/SUM($C$2:$C$53)</f>
        <v>1671.37942491417</v>
      </c>
    </row>
    <row r="26" spans="1:4">
      <c r="A26" s="28">
        <v>25</v>
      </c>
      <c r="B26" s="2" t="s">
        <v>77</v>
      </c>
      <c r="C26" s="28">
        <v>260.844</v>
      </c>
      <c r="D26" s="29">
        <f>gk_质量奖分配!$D$18*C26/SUM($C$2:$C$53)</f>
        <v>15329.4407423457</v>
      </c>
    </row>
    <row r="27" spans="1:4">
      <c r="A27" s="28">
        <v>26</v>
      </c>
      <c r="B27" s="2" t="s">
        <v>78</v>
      </c>
      <c r="C27" s="28">
        <v>189.06</v>
      </c>
      <c r="D27" s="29">
        <f>gk_质量奖分配!$D$18*C27/SUM($C$2:$C$53)</f>
        <v>11110.794447056</v>
      </c>
    </row>
    <row r="28" spans="1:4">
      <c r="A28" s="28">
        <v>27</v>
      </c>
      <c r="B28" s="2" t="s">
        <v>82</v>
      </c>
      <c r="C28" s="28">
        <v>269.55</v>
      </c>
      <c r="D28" s="29">
        <f>gk_质量奖分配!$D$18*C28/SUM($C$2:$C$53)</f>
        <v>15841.0803089175</v>
      </c>
    </row>
    <row r="29" spans="1:4">
      <c r="A29" s="28">
        <v>28</v>
      </c>
      <c r="B29" s="2" t="s">
        <v>87</v>
      </c>
      <c r="C29" s="28">
        <v>185.94</v>
      </c>
      <c r="D29" s="29">
        <f>gk_质量奖分配!$D$18*C29/SUM($C$2:$C$53)</f>
        <v>10927.4363666857</v>
      </c>
    </row>
    <row r="30" spans="1:4">
      <c r="A30" s="28">
        <v>29</v>
      </c>
      <c r="B30" s="2" t="s">
        <v>90</v>
      </c>
      <c r="C30" s="28">
        <v>279.78</v>
      </c>
      <c r="D30" s="29">
        <f>gk_质量奖分配!$D$18*C30/SUM($C$2:$C$53)</f>
        <v>16442.2832455164</v>
      </c>
    </row>
    <row r="31" spans="1:4">
      <c r="A31" s="28">
        <v>30</v>
      </c>
      <c r="B31" s="2" t="s">
        <v>92</v>
      </c>
      <c r="C31" s="28">
        <v>7.26</v>
      </c>
      <c r="D31" s="29">
        <f>gk_质量奖分配!$D$18*C31/SUM($C$2:$C$53)</f>
        <v>426.660148554039</v>
      </c>
    </row>
    <row r="32" spans="1:4">
      <c r="A32" s="28">
        <v>31</v>
      </c>
      <c r="B32" s="2" t="s">
        <v>93</v>
      </c>
      <c r="C32" s="28">
        <v>1.8</v>
      </c>
      <c r="D32" s="29">
        <f>gk_质量奖分配!$D$18*C32/SUM($C$2:$C$53)</f>
        <v>105.78350790596</v>
      </c>
    </row>
    <row r="33" spans="1:4">
      <c r="A33" s="28">
        <v>32</v>
      </c>
      <c r="B33" s="2" t="s">
        <v>96</v>
      </c>
      <c r="C33" s="28">
        <v>213</v>
      </c>
      <c r="D33" s="29">
        <f>gk_质量奖分配!$D$18*C33/SUM($C$2:$C$53)</f>
        <v>12517.7151022053</v>
      </c>
    </row>
    <row r="34" spans="1:4">
      <c r="A34" s="28">
        <v>33</v>
      </c>
      <c r="B34" s="2" t="s">
        <v>100</v>
      </c>
      <c r="C34" s="28">
        <v>-0.15</v>
      </c>
      <c r="D34" s="29">
        <f>gk_质量奖分配!$D$18*C34/SUM($C$2:$C$53)</f>
        <v>-8.81529232549668</v>
      </c>
    </row>
    <row r="35" spans="1:4">
      <c r="A35" s="28">
        <v>34</v>
      </c>
      <c r="B35" s="2" t="s">
        <v>101</v>
      </c>
      <c r="C35" s="28">
        <v>50.7</v>
      </c>
      <c r="D35" s="29">
        <f>gk_质量奖分配!$D$18*C35/SUM($C$2:$C$53)</f>
        <v>2979.56880601788</v>
      </c>
    </row>
    <row r="36" spans="1:4">
      <c r="A36" s="28">
        <v>35</v>
      </c>
      <c r="B36" s="2" t="s">
        <v>105</v>
      </c>
      <c r="C36" s="28">
        <v>580.8</v>
      </c>
      <c r="D36" s="29">
        <f>gk_质量奖分配!$D$18*C36/SUM($C$2:$C$53)</f>
        <v>34132.8118843231</v>
      </c>
    </row>
    <row r="37" spans="1:4">
      <c r="A37" s="28">
        <v>36</v>
      </c>
      <c r="B37" s="2" t="s">
        <v>106</v>
      </c>
      <c r="C37" s="28">
        <v>183.54</v>
      </c>
      <c r="D37" s="29">
        <f>gk_质量奖分配!$D$18*C37/SUM($C$2:$C$53)</f>
        <v>10786.3916894777</v>
      </c>
    </row>
    <row r="38" spans="1:4">
      <c r="A38" s="28">
        <v>37</v>
      </c>
      <c r="B38" s="2" t="s">
        <v>107</v>
      </c>
      <c r="C38" s="28">
        <v>40.98</v>
      </c>
      <c r="D38" s="29">
        <f>gk_质量奖分配!$D$18*C38/SUM($C$2:$C$53)</f>
        <v>2408.33786332569</v>
      </c>
    </row>
    <row r="39" spans="1:4">
      <c r="A39" s="28">
        <v>38</v>
      </c>
      <c r="B39" s="2" t="s">
        <v>110</v>
      </c>
      <c r="C39" s="28">
        <v>178.38</v>
      </c>
      <c r="D39" s="29">
        <f>gk_质量奖分配!$D$18*C39/SUM($C$2:$C$53)</f>
        <v>10483.1456334806</v>
      </c>
    </row>
    <row r="40" spans="1:4">
      <c r="A40" s="28">
        <v>39</v>
      </c>
      <c r="B40" s="2" t="s">
        <v>111</v>
      </c>
      <c r="C40" s="28">
        <v>675.81</v>
      </c>
      <c r="D40" s="29">
        <f>gk_质量奖分配!$D$18*C40/SUM($C$2:$C$53)</f>
        <v>39716.4180432927</v>
      </c>
    </row>
    <row r="41" spans="1:4">
      <c r="A41" s="28">
        <v>40</v>
      </c>
      <c r="B41" s="2" t="s">
        <v>120</v>
      </c>
      <c r="C41" s="28">
        <v>453.12</v>
      </c>
      <c r="D41" s="29">
        <f>gk_质量奖分配!$D$18*C41/SUM($C$2:$C$53)</f>
        <v>26629.2350568603</v>
      </c>
    </row>
    <row r="42" spans="1:4">
      <c r="A42" s="28">
        <v>41</v>
      </c>
      <c r="B42" s="2" t="s">
        <v>122</v>
      </c>
      <c r="C42" s="28">
        <v>512.99</v>
      </c>
      <c r="D42" s="29">
        <f>gk_质量奖分配!$D$18*C42/SUM($C$2:$C$53)</f>
        <v>30147.7120670436</v>
      </c>
    </row>
    <row r="43" spans="1:4">
      <c r="A43" s="28">
        <v>42</v>
      </c>
      <c r="B43" s="2" t="s">
        <v>124</v>
      </c>
      <c r="C43" s="28">
        <v>2.76</v>
      </c>
      <c r="D43" s="29">
        <f>gk_质量奖分配!$D$18*C43/SUM($C$2:$C$53)</f>
        <v>162.201378789139</v>
      </c>
    </row>
    <row r="44" spans="1:4">
      <c r="A44" s="28">
        <v>43</v>
      </c>
      <c r="B44" s="2" t="s">
        <v>128</v>
      </c>
      <c r="C44" s="28">
        <v>5.64</v>
      </c>
      <c r="D44" s="29">
        <f>gk_质量奖分配!$D$18*C44/SUM($C$2:$C$53)</f>
        <v>331.454991438675</v>
      </c>
    </row>
    <row r="45" spans="1:4">
      <c r="A45" s="28">
        <v>44</v>
      </c>
      <c r="B45" s="2" t="s">
        <v>131</v>
      </c>
      <c r="C45" s="28">
        <v>1.08</v>
      </c>
      <c r="D45" s="29">
        <f>gk_质量奖分配!$D$18*C45/SUM($C$2:$C$53)</f>
        <v>63.470104743576</v>
      </c>
    </row>
    <row r="46" spans="1:4">
      <c r="A46" s="28">
        <v>45</v>
      </c>
      <c r="B46" s="2" t="s">
        <v>132</v>
      </c>
      <c r="C46" s="28">
        <v>368.94</v>
      </c>
      <c r="D46" s="29">
        <f>gk_质量奖分配!$D$18*C46/SUM($C$2:$C$53)</f>
        <v>21682.0930037916</v>
      </c>
    </row>
    <row r="47" spans="1:4">
      <c r="A47" s="28">
        <v>46</v>
      </c>
      <c r="B47" s="2" t="s">
        <v>133</v>
      </c>
      <c r="C47" s="28">
        <v>4.8</v>
      </c>
      <c r="D47" s="29">
        <f>gk_质量奖分配!$D$18*C47/SUM($C$2:$C$53)</f>
        <v>282.089354415893</v>
      </c>
    </row>
    <row r="48" spans="1:4">
      <c r="A48" s="28">
        <v>47</v>
      </c>
      <c r="B48" s="2" t="s">
        <v>135</v>
      </c>
      <c r="C48" s="28">
        <v>319.26</v>
      </c>
      <c r="D48" s="29">
        <f>gk_质量奖分配!$D$18*C48/SUM($C$2:$C$53)</f>
        <v>18762.4681855871</v>
      </c>
    </row>
    <row r="49" spans="1:4">
      <c r="A49" s="28">
        <v>48</v>
      </c>
      <c r="B49" s="2" t="s">
        <v>138</v>
      </c>
      <c r="C49" s="28">
        <v>287.34</v>
      </c>
      <c r="D49" s="29">
        <f>gk_质量奖分配!$D$18*C49/SUM($C$2:$C$53)</f>
        <v>16886.5739787214</v>
      </c>
    </row>
    <row r="50" spans="1:4">
      <c r="A50" s="28">
        <v>49</v>
      </c>
      <c r="B50" s="2" t="s">
        <v>142</v>
      </c>
      <c r="C50" s="28">
        <v>392.28</v>
      </c>
      <c r="D50" s="29">
        <f>gk_质量奖分配!$D$18*C50/SUM($C$2:$C$53)</f>
        <v>23053.7524896389</v>
      </c>
    </row>
    <row r="51" spans="1:4">
      <c r="A51" s="28">
        <v>50</v>
      </c>
      <c r="B51" s="2" t="s">
        <v>146</v>
      </c>
      <c r="C51" s="28">
        <v>100.65</v>
      </c>
      <c r="D51" s="29">
        <f>gk_质量奖分配!$D$18*C51/SUM($C$2:$C$53)</f>
        <v>5915.06115040826</v>
      </c>
    </row>
    <row r="52" spans="1:4">
      <c r="A52" s="28">
        <v>51</v>
      </c>
      <c r="B52" s="2" t="s">
        <v>153</v>
      </c>
      <c r="C52" s="28">
        <v>364.47</v>
      </c>
      <c r="D52" s="29">
        <f>gk_质量奖分配!$D$18*C52/SUM($C$2:$C$53)</f>
        <v>21419.3972924918</v>
      </c>
    </row>
    <row r="53" spans="1:4">
      <c r="A53" s="28">
        <v>52</v>
      </c>
      <c r="B53" s="2" t="s">
        <v>156</v>
      </c>
      <c r="C53" s="28">
        <v>126.3</v>
      </c>
      <c r="D53" s="29">
        <f>gk_质量奖分配!$D$18*C53/SUM($C$2:$C$53)</f>
        <v>7422.47613806819</v>
      </c>
    </row>
    <row r="54" ht="29.25" customHeight="1" spans="2:4">
      <c r="B54" s="30" t="s">
        <v>174</v>
      </c>
      <c r="C54" s="31">
        <f>SUM(C2:C53)</f>
        <v>11665.25</v>
      </c>
      <c r="D54" s="31">
        <f>SUM(D2:D53)</f>
        <v>685550.592</v>
      </c>
    </row>
  </sheetData>
  <sheetProtection formatCells="0" formatColumns="0" formatRows="0" insertRows="0" insertColumns="0" insertHyperlinks="0" deleteColumns="0" deleteRows="0" sort="0" autoFilter="0" pivotTables="0"/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E54"/>
  <sheetViews>
    <sheetView zoomScale="145" zoomScaleNormal="145" workbookViewId="0">
      <pane xSplit="1" ySplit="3" topLeftCell="B40" activePane="bottomRight" state="frozen"/>
      <selection/>
      <selection pane="topRight"/>
      <selection pane="bottomLeft"/>
      <selection pane="bottomRight" activeCell="E54" sqref="E54"/>
    </sheetView>
  </sheetViews>
  <sheetFormatPr defaultColWidth="9" defaultRowHeight="14.25" outlineLevelCol="4"/>
  <cols>
    <col min="1" max="1" width="13.5" style="12" customWidth="1"/>
    <col min="2" max="2" width="7.125" style="12" customWidth="1"/>
    <col min="3" max="3" width="7.5" style="12" customWidth="1"/>
    <col min="4" max="4" width="12" style="12" customWidth="1"/>
    <col min="5" max="5" width="7.875" style="13" customWidth="1"/>
    <col min="6" max="16384" width="9" style="14"/>
  </cols>
  <sheetData>
    <row r="1" spans="1:5">
      <c r="A1" s="15" t="s">
        <v>220</v>
      </c>
      <c r="B1" s="16"/>
      <c r="C1" s="16"/>
      <c r="D1" s="16"/>
      <c r="E1" s="17"/>
    </row>
    <row r="2" spans="1:5">
      <c r="A2" s="18"/>
      <c r="B2" s="19" t="s">
        <v>221</v>
      </c>
      <c r="C2" s="20"/>
      <c r="D2" s="20" t="s">
        <v>222</v>
      </c>
      <c r="E2" s="21" t="s">
        <v>174</v>
      </c>
    </row>
    <row r="3" spans="1:5">
      <c r="A3" s="18" t="s">
        <v>223</v>
      </c>
      <c r="B3" s="18" t="s">
        <v>224</v>
      </c>
      <c r="C3" s="18" t="s">
        <v>179</v>
      </c>
      <c r="D3" s="18" t="s">
        <v>179</v>
      </c>
      <c r="E3" s="22"/>
    </row>
    <row r="4" spans="1:5">
      <c r="A4" s="18" t="s">
        <v>23</v>
      </c>
      <c r="B4" s="18">
        <v>13.2</v>
      </c>
      <c r="C4" s="23">
        <f>B4*gk_质量奖分配!$D$15/SUM($B$4:$B$50)</f>
        <v>822.626247633028</v>
      </c>
      <c r="D4" s="24"/>
      <c r="E4" s="25">
        <f t="shared" ref="E4:E53" si="0">C4+D4</f>
        <v>822.626247633028</v>
      </c>
    </row>
    <row r="5" spans="1:5">
      <c r="A5" s="18" t="s">
        <v>26</v>
      </c>
      <c r="B5" s="18">
        <v>36.6</v>
      </c>
      <c r="C5" s="23">
        <f>B5*gk_质量奖分配!$D$15/SUM($B$4:$B$50)</f>
        <v>2280.91823207339</v>
      </c>
      <c r="D5" s="24"/>
      <c r="E5" s="25">
        <f t="shared" si="0"/>
        <v>2280.91823207339</v>
      </c>
    </row>
    <row r="6" spans="1:5">
      <c r="A6" s="18" t="s">
        <v>29</v>
      </c>
      <c r="B6" s="18">
        <v>124.2</v>
      </c>
      <c r="C6" s="23">
        <f>B6*gk_质量奖分配!$D$15/SUM($B$4:$B$50)</f>
        <v>7740.16514818349</v>
      </c>
      <c r="D6" s="24"/>
      <c r="E6" s="25">
        <f t="shared" si="0"/>
        <v>7740.16514818349</v>
      </c>
    </row>
    <row r="7" spans="1:5">
      <c r="A7" s="18" t="s">
        <v>30</v>
      </c>
      <c r="B7" s="18">
        <v>90.4</v>
      </c>
      <c r="C7" s="23">
        <f>B7*gk_质量奖分配!$D$15/SUM($B$4:$B$50)</f>
        <v>5633.74339288073</v>
      </c>
      <c r="D7" s="24"/>
      <c r="E7" s="25">
        <f t="shared" si="0"/>
        <v>5633.74339288073</v>
      </c>
    </row>
    <row r="8" spans="1:5">
      <c r="A8" s="18" t="s">
        <v>32</v>
      </c>
      <c r="B8" s="18">
        <v>37.2</v>
      </c>
      <c r="C8" s="23">
        <f>B8*gk_质量奖分配!$D$15/SUM($B$4:$B$50)</f>
        <v>2318.31033423853</v>
      </c>
      <c r="D8" s="24"/>
      <c r="E8" s="25">
        <f t="shared" si="0"/>
        <v>2318.31033423853</v>
      </c>
    </row>
    <row r="9" spans="1:5">
      <c r="A9" s="18" t="s">
        <v>33</v>
      </c>
      <c r="B9" s="18">
        <v>15</v>
      </c>
      <c r="C9" s="23">
        <f>B9*gk_质量奖分配!$D$15/SUM($B$4:$B$50)</f>
        <v>934.80255412844</v>
      </c>
      <c r="D9" s="24"/>
      <c r="E9" s="25">
        <f t="shared" si="0"/>
        <v>934.80255412844</v>
      </c>
    </row>
    <row r="10" spans="1:5">
      <c r="A10" s="18" t="s">
        <v>34</v>
      </c>
      <c r="B10" s="18">
        <v>202</v>
      </c>
      <c r="C10" s="23">
        <f>B10*gk_质量奖分配!$D$15/SUM($B$4:$B$50)</f>
        <v>12588.6743955963</v>
      </c>
      <c r="D10" s="24"/>
      <c r="E10" s="25">
        <f t="shared" si="0"/>
        <v>12588.6743955963</v>
      </c>
    </row>
    <row r="11" spans="1:5">
      <c r="A11" s="18" t="s">
        <v>37</v>
      </c>
      <c r="B11" s="18">
        <v>43.2</v>
      </c>
      <c r="C11" s="23">
        <f>B11*gk_质量奖分配!$D$15/SUM($B$4:$B$50)</f>
        <v>2692.23135588991</v>
      </c>
      <c r="D11" s="24"/>
      <c r="E11" s="25">
        <f t="shared" si="0"/>
        <v>2692.23135588991</v>
      </c>
    </row>
    <row r="12" spans="1:5">
      <c r="A12" s="18" t="s">
        <v>38</v>
      </c>
      <c r="B12" s="18">
        <v>7.8</v>
      </c>
      <c r="C12" s="23">
        <f>B12*gk_质量奖分配!$D$15/SUM($B$4:$B$50)</f>
        <v>486.097328146789</v>
      </c>
      <c r="D12" s="24"/>
      <c r="E12" s="25">
        <f t="shared" si="0"/>
        <v>486.097328146789</v>
      </c>
    </row>
    <row r="13" spans="1:5">
      <c r="A13" s="18" t="s">
        <v>41</v>
      </c>
      <c r="B13" s="18">
        <v>16.8</v>
      </c>
      <c r="C13" s="23">
        <f>B13*gk_质量奖分配!$D$15/SUM($B$4:$B$50)</f>
        <v>1046.97886062385</v>
      </c>
      <c r="D13" s="24"/>
      <c r="E13" s="25">
        <f t="shared" si="0"/>
        <v>1046.97886062385</v>
      </c>
    </row>
    <row r="14" spans="1:5">
      <c r="A14" s="18" t="s">
        <v>42</v>
      </c>
      <c r="B14" s="18">
        <v>6</v>
      </c>
      <c r="C14" s="23">
        <f>B14*gk_质量奖分配!$D$15/SUM($B$4:$B$50)</f>
        <v>373.921021651376</v>
      </c>
      <c r="D14" s="24"/>
      <c r="E14" s="25">
        <f t="shared" si="0"/>
        <v>373.921021651376</v>
      </c>
    </row>
    <row r="15" spans="1:5">
      <c r="A15" s="18" t="s">
        <v>43</v>
      </c>
      <c r="B15" s="18">
        <v>19.2</v>
      </c>
      <c r="C15" s="23">
        <f>B15*gk_质量奖分配!$D$15/SUM($B$4:$B$50)</f>
        <v>1196.5472692844</v>
      </c>
      <c r="D15" s="24"/>
      <c r="E15" s="25">
        <f t="shared" si="0"/>
        <v>1196.5472692844</v>
      </c>
    </row>
    <row r="16" spans="1:5">
      <c r="A16" s="18" t="s">
        <v>45</v>
      </c>
      <c r="B16" s="18">
        <v>31.2</v>
      </c>
      <c r="C16" s="23">
        <f>B16*gk_质量奖分配!$D$15/SUM($B$4:$B$50)</f>
        <v>1944.38931258716</v>
      </c>
      <c r="D16" s="24"/>
      <c r="E16" s="25">
        <f t="shared" si="0"/>
        <v>1944.38931258716</v>
      </c>
    </row>
    <row r="17" spans="1:5">
      <c r="A17" s="18" t="s">
        <v>52</v>
      </c>
      <c r="B17" s="18">
        <v>84</v>
      </c>
      <c r="C17" s="23">
        <f>B17*gk_质量奖分配!$D$15/SUM($B$4:$B$50)</f>
        <v>5234.89430311927</v>
      </c>
      <c r="D17" s="24"/>
      <c r="E17" s="25">
        <f t="shared" si="0"/>
        <v>5234.89430311927</v>
      </c>
    </row>
    <row r="18" spans="1:5">
      <c r="A18" s="18" t="s">
        <v>53</v>
      </c>
      <c r="B18" s="18">
        <v>37.2</v>
      </c>
      <c r="C18" s="23">
        <f>B18*gk_质量奖分配!$D$15/SUM($B$4:$B$50)</f>
        <v>2318.31033423853</v>
      </c>
      <c r="D18" s="24"/>
      <c r="E18" s="25">
        <f t="shared" si="0"/>
        <v>2318.31033423853</v>
      </c>
    </row>
    <row r="19" spans="1:5">
      <c r="A19" s="18" t="s">
        <v>55</v>
      </c>
      <c r="B19" s="18">
        <v>88.2</v>
      </c>
      <c r="C19" s="23">
        <f>B19*gk_质量奖分配!$D$15/SUM($B$4:$B$50)</f>
        <v>5496.63901827523</v>
      </c>
      <c r="D19" s="24"/>
      <c r="E19" s="25">
        <f t="shared" si="0"/>
        <v>5496.63901827523</v>
      </c>
    </row>
    <row r="20" spans="1:5">
      <c r="A20" s="18" t="s">
        <v>58</v>
      </c>
      <c r="B20" s="18">
        <v>111</v>
      </c>
      <c r="C20" s="23">
        <f>B20*gk_质量奖分配!$D$15/SUM($B$4:$B$50)</f>
        <v>6917.53890055046</v>
      </c>
      <c r="D20" s="24"/>
      <c r="E20" s="25">
        <f t="shared" si="0"/>
        <v>6917.53890055046</v>
      </c>
    </row>
    <row r="21" spans="1:5">
      <c r="A21" s="18" t="s">
        <v>63</v>
      </c>
      <c r="B21" s="18">
        <v>30.6</v>
      </c>
      <c r="C21" s="23">
        <f>B21*gk_质量奖分配!$D$15/SUM($B$4:$B$50)</f>
        <v>1906.99721042202</v>
      </c>
      <c r="D21" s="24"/>
      <c r="E21" s="25">
        <f t="shared" si="0"/>
        <v>1906.99721042202</v>
      </c>
    </row>
    <row r="22" spans="1:5">
      <c r="A22" s="18" t="s">
        <v>64</v>
      </c>
      <c r="B22" s="18">
        <v>13.2</v>
      </c>
      <c r="C22" s="23">
        <f>B22*gk_质量奖分配!$D$15/SUM($B$4:$B$50)</f>
        <v>822.626247633028</v>
      </c>
      <c r="D22" s="24"/>
      <c r="E22" s="25">
        <f t="shared" si="0"/>
        <v>822.626247633028</v>
      </c>
    </row>
    <row r="23" spans="1:5">
      <c r="A23" s="18" t="s">
        <v>65</v>
      </c>
      <c r="B23" s="18">
        <v>6</v>
      </c>
      <c r="C23" s="23">
        <f>B23*gk_质量奖分配!$D$15/SUM($B$4:$B$50)</f>
        <v>373.921021651376</v>
      </c>
      <c r="D23" s="24"/>
      <c r="E23" s="25">
        <f t="shared" si="0"/>
        <v>373.921021651376</v>
      </c>
    </row>
    <row r="24" spans="1:5">
      <c r="A24" s="18" t="s">
        <v>68</v>
      </c>
      <c r="B24" s="18">
        <v>45</v>
      </c>
      <c r="C24" s="23">
        <f>B24*gk_质量奖分配!$D$15/SUM($B$4:$B$50)</f>
        <v>2804.40766238532</v>
      </c>
      <c r="D24" s="24"/>
      <c r="E24" s="25">
        <f t="shared" si="0"/>
        <v>2804.40766238532</v>
      </c>
    </row>
    <row r="25" spans="1:5">
      <c r="A25" s="18" t="s">
        <v>72</v>
      </c>
      <c r="B25" s="18">
        <v>139.8</v>
      </c>
      <c r="C25" s="23">
        <f>B25*gk_质量奖分配!$D$15/SUM($B$4:$B$50)</f>
        <v>8712.35980447707</v>
      </c>
      <c r="D25" s="24"/>
      <c r="E25" s="25">
        <f t="shared" si="0"/>
        <v>8712.35980447707</v>
      </c>
    </row>
    <row r="26" spans="1:5">
      <c r="A26" s="18" t="s">
        <v>75</v>
      </c>
      <c r="B26" s="18">
        <v>48</v>
      </c>
      <c r="C26" s="23">
        <f>B26*gk_质量奖分配!$D$15/SUM($B$4:$B$50)</f>
        <v>2991.36817321101</v>
      </c>
      <c r="D26" s="24"/>
      <c r="E26" s="25">
        <f t="shared" si="0"/>
        <v>2991.36817321101</v>
      </c>
    </row>
    <row r="27" spans="1:5">
      <c r="A27" s="18" t="s">
        <v>76</v>
      </c>
      <c r="B27" s="18">
        <v>21.6</v>
      </c>
      <c r="C27" s="23">
        <f>B27*gk_质量奖分配!$D$15/SUM($B$4:$B$50)</f>
        <v>1346.11567794495</v>
      </c>
      <c r="D27" s="24"/>
      <c r="E27" s="25">
        <f t="shared" si="0"/>
        <v>1346.11567794495</v>
      </c>
    </row>
    <row r="28" spans="1:5">
      <c r="A28" s="18" t="s">
        <v>77</v>
      </c>
      <c r="B28" s="18">
        <v>12</v>
      </c>
      <c r="C28" s="23">
        <f>B28*gk_质量奖分配!$D$15/SUM($B$4:$B$50)</f>
        <v>747.842043302752</v>
      </c>
      <c r="D28" s="24"/>
      <c r="E28" s="25">
        <f t="shared" si="0"/>
        <v>747.842043302752</v>
      </c>
    </row>
    <row r="29" spans="1:5">
      <c r="A29" s="18" t="s">
        <v>78</v>
      </c>
      <c r="B29" s="18">
        <v>106.2</v>
      </c>
      <c r="C29" s="23">
        <f>B29*gk_质量奖分配!$D$15/SUM($B$4:$B$50)</f>
        <v>6618.40208322936</v>
      </c>
      <c r="D29" s="24"/>
      <c r="E29" s="25">
        <f t="shared" si="0"/>
        <v>6618.40208322936</v>
      </c>
    </row>
    <row r="30" spans="1:5">
      <c r="A30" s="18" t="s">
        <v>82</v>
      </c>
      <c r="B30" s="18">
        <v>42</v>
      </c>
      <c r="C30" s="23">
        <f>B30*gk_质量奖分配!$D$15/SUM($B$4:$B$50)</f>
        <v>2617.44715155963</v>
      </c>
      <c r="D30" s="24"/>
      <c r="E30" s="25">
        <f t="shared" si="0"/>
        <v>2617.44715155963</v>
      </c>
    </row>
    <row r="31" spans="1:5">
      <c r="A31" s="18" t="s">
        <v>87</v>
      </c>
      <c r="B31" s="18">
        <v>172.4</v>
      </c>
      <c r="C31" s="23">
        <f>B31*gk_质量奖分配!$D$15/SUM($B$4:$B$50)</f>
        <v>10743.9973554495</v>
      </c>
      <c r="D31" s="24"/>
      <c r="E31" s="25">
        <f t="shared" si="0"/>
        <v>10743.9973554495</v>
      </c>
    </row>
    <row r="32" spans="1:5">
      <c r="A32" s="18" t="s">
        <v>90</v>
      </c>
      <c r="B32" s="18">
        <v>30.4</v>
      </c>
      <c r="C32" s="23">
        <f>B32*gk_质量奖分配!$D$15/SUM($B$4:$B$50)</f>
        <v>1894.53317636697</v>
      </c>
      <c r="D32" s="24"/>
      <c r="E32" s="25">
        <f t="shared" si="0"/>
        <v>1894.53317636697</v>
      </c>
    </row>
    <row r="33" spans="1:5">
      <c r="A33" s="18" t="s">
        <v>92</v>
      </c>
      <c r="B33" s="18">
        <v>22.8</v>
      </c>
      <c r="C33" s="23">
        <f>B33*gk_质量奖分配!$D$15/SUM($B$4:$B$50)</f>
        <v>1420.89988227523</v>
      </c>
      <c r="D33" s="24"/>
      <c r="E33" s="25">
        <f t="shared" si="0"/>
        <v>1420.89988227523</v>
      </c>
    </row>
    <row r="34" spans="1:5">
      <c r="A34" s="18" t="s">
        <v>100</v>
      </c>
      <c r="B34" s="18">
        <v>48</v>
      </c>
      <c r="C34" s="23">
        <f>B34*gk_质量奖分配!$D$15/SUM($B$4:$B$50)</f>
        <v>2991.36817321101</v>
      </c>
      <c r="D34" s="24"/>
      <c r="E34" s="25">
        <f t="shared" si="0"/>
        <v>2991.36817321101</v>
      </c>
    </row>
    <row r="35" spans="1:5">
      <c r="A35" s="18" t="s">
        <v>101</v>
      </c>
      <c r="B35" s="18">
        <v>13.8</v>
      </c>
      <c r="C35" s="23">
        <f>B35*gk_质量奖分配!$D$15/SUM($B$4:$B$50)</f>
        <v>860.018349798165</v>
      </c>
      <c r="D35" s="24"/>
      <c r="E35" s="25">
        <f t="shared" si="0"/>
        <v>860.018349798165</v>
      </c>
    </row>
    <row r="36" spans="1:5">
      <c r="A36" s="18" t="s">
        <v>106</v>
      </c>
      <c r="B36" s="18">
        <v>130.8</v>
      </c>
      <c r="C36" s="23">
        <f>B36*gk_质量奖分配!$D$15/SUM($B$4:$B$50)</f>
        <v>8151.478272</v>
      </c>
      <c r="D36" s="24"/>
      <c r="E36" s="25">
        <f t="shared" si="0"/>
        <v>8151.478272</v>
      </c>
    </row>
    <row r="37" spans="1:5">
      <c r="A37" s="18" t="s">
        <v>107</v>
      </c>
      <c r="B37" s="18">
        <v>195.6</v>
      </c>
      <c r="C37" s="23">
        <f>B37*gk_质量奖分配!$D$15/SUM($B$4:$B$50)</f>
        <v>12189.8253058349</v>
      </c>
      <c r="D37" s="24"/>
      <c r="E37" s="25">
        <f t="shared" si="0"/>
        <v>12189.8253058349</v>
      </c>
    </row>
    <row r="38" spans="1:5">
      <c r="A38" s="18" t="s">
        <v>110</v>
      </c>
      <c r="B38" s="18">
        <v>158</v>
      </c>
      <c r="C38" s="23">
        <f>B38*gk_质量奖分配!$D$15/SUM($B$4:$B$50)</f>
        <v>9846.58690348624</v>
      </c>
      <c r="D38" s="24"/>
      <c r="E38" s="25">
        <f t="shared" si="0"/>
        <v>9846.58690348624</v>
      </c>
    </row>
    <row r="39" spans="1:5">
      <c r="A39" s="18" t="s">
        <v>111</v>
      </c>
      <c r="B39" s="18">
        <v>9.6</v>
      </c>
      <c r="C39" s="23">
        <f>B39*gk_质量奖分配!$D$15/SUM($B$4:$B$50)</f>
        <v>598.273634642202</v>
      </c>
      <c r="D39" s="24"/>
      <c r="E39" s="25">
        <f t="shared" si="0"/>
        <v>598.273634642202</v>
      </c>
    </row>
    <row r="40" spans="1:5">
      <c r="A40" s="18" t="s">
        <v>120</v>
      </c>
      <c r="B40" s="18">
        <v>172.8</v>
      </c>
      <c r="C40" s="23">
        <f>B40*gk_质量奖分配!$D$15/SUM($B$4:$B$50)</f>
        <v>10768.9254235596</v>
      </c>
      <c r="D40" s="24"/>
      <c r="E40" s="25">
        <f t="shared" si="0"/>
        <v>10768.9254235596</v>
      </c>
    </row>
    <row r="41" spans="1:5">
      <c r="A41" s="18" t="s">
        <v>122</v>
      </c>
      <c r="B41" s="18">
        <v>37.2</v>
      </c>
      <c r="C41" s="23">
        <f>B41*gk_质量奖分配!$D$15/SUM($B$4:$B$50)</f>
        <v>2318.31033423853</v>
      </c>
      <c r="D41" s="24"/>
      <c r="E41" s="25">
        <f t="shared" si="0"/>
        <v>2318.31033423853</v>
      </c>
    </row>
    <row r="42" spans="1:5">
      <c r="A42" s="18" t="s">
        <v>124</v>
      </c>
      <c r="B42" s="18">
        <v>9.6</v>
      </c>
      <c r="C42" s="23">
        <f>B42*gk_质量奖分配!$D$15/SUM($B$4:$B$50)</f>
        <v>598.273634642202</v>
      </c>
      <c r="D42" s="24"/>
      <c r="E42" s="25">
        <f t="shared" si="0"/>
        <v>598.273634642202</v>
      </c>
    </row>
    <row r="43" spans="1:5">
      <c r="A43" s="18" t="s">
        <v>128</v>
      </c>
      <c r="B43" s="18">
        <v>8.4</v>
      </c>
      <c r="C43" s="23">
        <f>B43*gk_质量奖分配!$D$15/SUM($B$4:$B$50)</f>
        <v>523.489430311927</v>
      </c>
      <c r="D43" s="24"/>
      <c r="E43" s="25">
        <f t="shared" si="0"/>
        <v>523.489430311927</v>
      </c>
    </row>
    <row r="44" spans="1:5">
      <c r="A44" s="18" t="s">
        <v>132</v>
      </c>
      <c r="B44" s="18">
        <v>9.6</v>
      </c>
      <c r="C44" s="23">
        <f>B44*gk_质量奖分配!$D$15/SUM($B$4:$B$50)</f>
        <v>598.273634642202</v>
      </c>
      <c r="D44" s="24"/>
      <c r="E44" s="25">
        <f t="shared" si="0"/>
        <v>598.273634642202</v>
      </c>
    </row>
    <row r="45" spans="1:5">
      <c r="A45" s="18" t="s">
        <v>133</v>
      </c>
      <c r="B45" s="18">
        <v>51</v>
      </c>
      <c r="C45" s="23">
        <f>B45*gk_质量奖分配!$D$15/SUM($B$4:$B$50)</f>
        <v>3178.3286840367</v>
      </c>
      <c r="D45" s="24"/>
      <c r="E45" s="25">
        <f t="shared" si="0"/>
        <v>3178.3286840367</v>
      </c>
    </row>
    <row r="46" spans="1:5">
      <c r="A46" s="18" t="s">
        <v>135</v>
      </c>
      <c r="B46" s="18">
        <v>28.8</v>
      </c>
      <c r="C46" s="23">
        <f>B46*gk_质量奖分配!$D$15/SUM($B$4:$B$50)</f>
        <v>1794.82090392661</v>
      </c>
      <c r="D46" s="24"/>
      <c r="E46" s="25">
        <f t="shared" si="0"/>
        <v>1794.82090392661</v>
      </c>
    </row>
    <row r="47" spans="1:5">
      <c r="A47" s="18" t="s">
        <v>138</v>
      </c>
      <c r="B47" s="18">
        <v>141.6</v>
      </c>
      <c r="C47" s="23">
        <f>B47*gk_质量奖分配!$D$15/SUM($B$4:$B$50)</f>
        <v>8824.53611097248</v>
      </c>
      <c r="D47" s="24"/>
      <c r="E47" s="25">
        <f t="shared" si="0"/>
        <v>8824.53611097248</v>
      </c>
    </row>
    <row r="48" spans="1:5">
      <c r="A48" s="18" t="s">
        <v>142</v>
      </c>
      <c r="B48" s="18">
        <v>13.2</v>
      </c>
      <c r="C48" s="23">
        <f>B48*gk_质量奖分配!$D$15/SUM($B$4:$B$50)</f>
        <v>822.626247633028</v>
      </c>
      <c r="D48" s="24"/>
      <c r="E48" s="25">
        <f t="shared" si="0"/>
        <v>822.626247633028</v>
      </c>
    </row>
    <row r="49" spans="1:5">
      <c r="A49" s="18" t="s">
        <v>146</v>
      </c>
      <c r="B49" s="18">
        <v>14.4</v>
      </c>
      <c r="C49" s="23">
        <f>B49*gk_质量奖分配!$D$15/SUM($B$4:$B$50)</f>
        <v>897.410451963303</v>
      </c>
      <c r="D49" s="24"/>
      <c r="E49" s="25">
        <f t="shared" si="0"/>
        <v>897.410451963303</v>
      </c>
    </row>
    <row r="50" spans="1:5">
      <c r="A50" s="18" t="s">
        <v>153</v>
      </c>
      <c r="B50" s="18">
        <v>29.4</v>
      </c>
      <c r="C50" s="23">
        <f>B50*gk_质量奖分配!$D$15/SUM($B$4:$B$50)</f>
        <v>1832.21300609174</v>
      </c>
      <c r="D50" s="24"/>
      <c r="E50" s="25">
        <f t="shared" si="0"/>
        <v>1832.21300609174</v>
      </c>
    </row>
    <row r="51" spans="1:5">
      <c r="A51" s="18" t="s">
        <v>108</v>
      </c>
      <c r="B51" s="18"/>
      <c r="C51" s="24"/>
      <c r="D51" s="23">
        <v>39500</v>
      </c>
      <c r="E51" s="25">
        <f t="shared" si="0"/>
        <v>39500</v>
      </c>
    </row>
    <row r="52" spans="1:5">
      <c r="A52" s="18" t="s">
        <v>157</v>
      </c>
      <c r="B52" s="18"/>
      <c r="C52" s="24"/>
      <c r="D52" s="23">
        <v>7100</v>
      </c>
      <c r="E52" s="25">
        <f t="shared" si="0"/>
        <v>7100</v>
      </c>
    </row>
    <row r="53" spans="1:5">
      <c r="A53" s="18" t="s">
        <v>160</v>
      </c>
      <c r="B53" s="18"/>
      <c r="C53" s="24"/>
      <c r="D53" s="23">
        <v>5200</v>
      </c>
      <c r="E53" s="25">
        <f t="shared" si="0"/>
        <v>5200</v>
      </c>
    </row>
    <row r="54" ht="21.75" customHeight="1" spans="1:5">
      <c r="A54" s="12" t="s">
        <v>225</v>
      </c>
      <c r="B54" s="26"/>
      <c r="C54" s="26">
        <f>SUM(C4:C53)</f>
        <v>169822.464</v>
      </c>
      <c r="D54" s="26">
        <f>SUM(D4:D53)</f>
        <v>51800</v>
      </c>
      <c r="E54" s="26">
        <f>SUM(E4:E53)</f>
        <v>221622.464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1:E1"/>
    <mergeCell ref="B2:C2"/>
    <mergeCell ref="E2:E3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opLeftCell="A28" workbookViewId="0">
      <selection activeCell="H55" sqref="H55"/>
    </sheetView>
  </sheetViews>
  <sheetFormatPr defaultColWidth="9" defaultRowHeight="13.5" outlineLevelCol="3"/>
  <cols>
    <col min="4" max="4" width="9.5" customWidth="1"/>
  </cols>
  <sheetData>
    <row r="1" spans="1:4">
      <c r="A1" s="3" t="s">
        <v>4</v>
      </c>
      <c r="B1" s="3" t="s">
        <v>5</v>
      </c>
      <c r="C1" s="3" t="s">
        <v>218</v>
      </c>
      <c r="D1" s="3" t="s">
        <v>179</v>
      </c>
    </row>
    <row r="2" spans="1:4">
      <c r="A2" s="3">
        <v>1</v>
      </c>
      <c r="B2" s="3" t="s">
        <v>26</v>
      </c>
      <c r="C2" s="3">
        <v>594.28</v>
      </c>
      <c r="D2" s="10">
        <f>C2*gk_质量奖分配!$D$9/SUM($C$2:$C$53)</f>
        <v>1630.22309851911</v>
      </c>
    </row>
    <row r="3" spans="1:4">
      <c r="A3" s="3">
        <v>2</v>
      </c>
      <c r="B3" s="3" t="s">
        <v>23</v>
      </c>
      <c r="C3" s="3">
        <v>68.4000000000001</v>
      </c>
      <c r="D3" s="10">
        <f>C3*gk_质量奖分配!$D$9/SUM($C$2:$C$53)</f>
        <v>187.634212725831</v>
      </c>
    </row>
    <row r="4" spans="1:4">
      <c r="A4" s="3">
        <v>3</v>
      </c>
      <c r="B4" s="3" t="s">
        <v>29</v>
      </c>
      <c r="C4" s="3">
        <v>4.62</v>
      </c>
      <c r="D4" s="10">
        <f>C4*gk_质量奖分配!$D$9/SUM($C$2:$C$53)</f>
        <v>12.6735389297272</v>
      </c>
    </row>
    <row r="5" spans="1:4">
      <c r="A5" s="3">
        <v>4</v>
      </c>
      <c r="B5" s="3" t="s">
        <v>30</v>
      </c>
      <c r="C5" s="3">
        <v>65.31</v>
      </c>
      <c r="D5" s="10">
        <f>C5*gk_质量奖分配!$D$9/SUM($C$2:$C$53)</f>
        <v>179.157754870234</v>
      </c>
    </row>
    <row r="6" spans="1:4">
      <c r="A6" s="3">
        <v>5</v>
      </c>
      <c r="B6" s="3" t="s">
        <v>32</v>
      </c>
      <c r="C6" s="3">
        <v>418.29</v>
      </c>
      <c r="D6" s="10">
        <f>C6*gk_质量奖分配!$D$9/SUM($C$2:$C$53)</f>
        <v>1147.44904738433</v>
      </c>
    </row>
    <row r="7" spans="1:4">
      <c r="A7" s="3">
        <v>6</v>
      </c>
      <c r="B7" s="3" t="s">
        <v>33</v>
      </c>
      <c r="C7" s="3">
        <v>30.21</v>
      </c>
      <c r="D7" s="10">
        <f>C7*gk_质量奖分配!$D$9/SUM($C$2:$C$53)</f>
        <v>82.871777287242</v>
      </c>
    </row>
    <row r="8" spans="1:4">
      <c r="A8" s="3">
        <v>7</v>
      </c>
      <c r="B8" s="3" t="s">
        <v>34</v>
      </c>
      <c r="C8" s="3">
        <v>342.9</v>
      </c>
      <c r="D8" s="10">
        <f>C8*gk_质量奖分配!$D$9/SUM($C$2:$C$53)</f>
        <v>940.639934849232</v>
      </c>
    </row>
    <row r="9" spans="1:4">
      <c r="A9" s="3">
        <v>8</v>
      </c>
      <c r="B9" s="3" t="s">
        <v>37</v>
      </c>
      <c r="C9" s="3">
        <v>256.06</v>
      </c>
      <c r="D9" s="10">
        <f>C9*gk_质量奖分配!$D$9/SUM($C$2:$C$53)</f>
        <v>702.421294014273</v>
      </c>
    </row>
    <row r="10" spans="1:4">
      <c r="A10" s="3">
        <v>9</v>
      </c>
      <c r="B10" s="3" t="s">
        <v>38</v>
      </c>
      <c r="C10" s="3">
        <v>319.23</v>
      </c>
      <c r="D10" s="10">
        <f>C10*gk_质量奖分配!$D$9/SUM($C$2:$C$53)</f>
        <v>875.708621761214</v>
      </c>
    </row>
    <row r="11" spans="1:4">
      <c r="A11" s="3">
        <v>10</v>
      </c>
      <c r="B11" s="3" t="s">
        <v>41</v>
      </c>
      <c r="C11" s="3">
        <v>63.696</v>
      </c>
      <c r="D11" s="10">
        <f>C11*gk_质量奖分配!$D$9/SUM($C$2:$C$53)</f>
        <v>174.730245815563</v>
      </c>
    </row>
    <row r="12" spans="1:4">
      <c r="A12" s="3">
        <v>11</v>
      </c>
      <c r="B12" s="3" t="s">
        <v>42</v>
      </c>
      <c r="C12" s="3">
        <v>460.32</v>
      </c>
      <c r="D12" s="10">
        <f>C12*gk_质量奖分配!$D$9/SUM($C$2:$C$53)</f>
        <v>1262.74533336191</v>
      </c>
    </row>
    <row r="13" spans="1:4">
      <c r="A13" s="3">
        <v>12</v>
      </c>
      <c r="B13" s="3" t="s">
        <v>43</v>
      </c>
      <c r="C13" s="3">
        <v>297.3</v>
      </c>
      <c r="D13" s="10">
        <f>C13*gk_质量奖分配!$D$9/SUM($C$2:$C$53)</f>
        <v>815.550459698678</v>
      </c>
    </row>
    <row r="14" spans="1:4">
      <c r="A14" s="3">
        <v>13</v>
      </c>
      <c r="B14" s="3" t="s">
        <v>45</v>
      </c>
      <c r="C14" s="3">
        <v>605.28</v>
      </c>
      <c r="D14" s="10">
        <f>C14*gk_质量奖分配!$D$9/SUM($C$2:$C$53)</f>
        <v>1660.39819120893</v>
      </c>
    </row>
    <row r="15" spans="1:4">
      <c r="A15" s="3">
        <v>14</v>
      </c>
      <c r="B15" s="3" t="s">
        <v>52</v>
      </c>
      <c r="C15" s="3">
        <v>372.81</v>
      </c>
      <c r="D15" s="10">
        <f>C15*gk_质量奖分配!$D$9/SUM($C$2:$C$53)</f>
        <v>1022.68875506312</v>
      </c>
    </row>
    <row r="16" spans="1:4">
      <c r="A16" s="3">
        <v>16</v>
      </c>
      <c r="B16" s="3" t="s">
        <v>53</v>
      </c>
      <c r="C16" s="3">
        <v>192.44</v>
      </c>
      <c r="D16" s="10">
        <f>C16*gk_质量奖分配!$D$9/SUM($C$2:$C$53)</f>
        <v>527.899530657294</v>
      </c>
    </row>
    <row r="17" spans="1:4">
      <c r="A17" s="3">
        <v>17</v>
      </c>
      <c r="B17" s="3" t="s">
        <v>55</v>
      </c>
      <c r="C17" s="3">
        <v>75.18</v>
      </c>
      <c r="D17" s="10">
        <f>C17*gk_质量奖分配!$D$9/SUM($C$2:$C$53)</f>
        <v>206.233042583742</v>
      </c>
    </row>
    <row r="18" spans="1:4">
      <c r="A18" s="3">
        <v>18</v>
      </c>
      <c r="B18" s="3" t="s">
        <v>58</v>
      </c>
      <c r="C18" s="3">
        <v>22.5</v>
      </c>
      <c r="D18" s="10">
        <f>C18*gk_质量奖分配!$D$9/SUM($C$2:$C$53)</f>
        <v>61.7217805019181</v>
      </c>
    </row>
    <row r="19" spans="1:4">
      <c r="A19" s="3">
        <v>19</v>
      </c>
      <c r="B19" s="3" t="s">
        <v>63</v>
      </c>
      <c r="C19" s="3">
        <v>485.61</v>
      </c>
      <c r="D19" s="10">
        <f>C19*gk_质量奖分配!$D$9/SUM($C$2:$C$53)</f>
        <v>1332.12061464606</v>
      </c>
    </row>
    <row r="20" spans="1:4">
      <c r="A20" s="3">
        <v>20</v>
      </c>
      <c r="B20" s="3" t="s">
        <v>64</v>
      </c>
      <c r="C20" s="3">
        <v>300.44</v>
      </c>
      <c r="D20" s="10">
        <f>C20*gk_质量奖分配!$D$9/SUM($C$2:$C$53)</f>
        <v>824.164077066501</v>
      </c>
    </row>
    <row r="21" spans="1:4">
      <c r="A21" s="3">
        <v>21</v>
      </c>
      <c r="B21" s="3" t="s">
        <v>65</v>
      </c>
      <c r="C21" s="3">
        <v>34.02</v>
      </c>
      <c r="D21" s="10">
        <f>C21*gk_质量奖分配!$D$9/SUM($C$2:$C$53)</f>
        <v>93.3233321189001</v>
      </c>
    </row>
    <row r="22" spans="1:4">
      <c r="A22" s="3">
        <v>22</v>
      </c>
      <c r="B22" s="3" t="s">
        <v>68</v>
      </c>
      <c r="C22" s="3">
        <v>318.96</v>
      </c>
      <c r="D22" s="10">
        <f>C22*gk_质量奖分配!$D$9/SUM($C$2:$C$53)</f>
        <v>874.967960395191</v>
      </c>
    </row>
    <row r="23" spans="1:4">
      <c r="A23" s="3">
        <v>23</v>
      </c>
      <c r="B23" s="3" t="s">
        <v>72</v>
      </c>
      <c r="C23" s="3">
        <v>125.73</v>
      </c>
      <c r="D23" s="10">
        <f>C23*gk_质量奖分配!$D$9/SUM($C$2:$C$53)</f>
        <v>344.901309444719</v>
      </c>
    </row>
    <row r="24" spans="1:4">
      <c r="A24" s="3">
        <v>24</v>
      </c>
      <c r="B24" s="3" t="s">
        <v>75</v>
      </c>
      <c r="C24" s="3">
        <v>126.3</v>
      </c>
      <c r="D24" s="10">
        <f>C24*gk_质量奖分配!$D$9/SUM($C$2:$C$53)</f>
        <v>346.4649278841</v>
      </c>
    </row>
    <row r="25" spans="1:4">
      <c r="A25" s="3">
        <v>25</v>
      </c>
      <c r="B25" s="3" t="s">
        <v>76</v>
      </c>
      <c r="C25" s="3">
        <v>28.44</v>
      </c>
      <c r="D25" s="10">
        <f>C25*gk_质量奖分配!$D$9/SUM($C$2:$C$53)</f>
        <v>78.0163305544245</v>
      </c>
    </row>
    <row r="26" spans="1:4">
      <c r="A26" s="3">
        <v>26</v>
      </c>
      <c r="B26" s="3" t="s">
        <v>77</v>
      </c>
      <c r="C26" s="3">
        <v>260.844</v>
      </c>
      <c r="D26" s="10">
        <f>C26*gk_质量奖分配!$D$9/SUM($C$2:$C$53)</f>
        <v>715.544716144103</v>
      </c>
    </row>
    <row r="27" spans="1:4">
      <c r="A27" s="3">
        <v>27</v>
      </c>
      <c r="B27" s="3" t="s">
        <v>78</v>
      </c>
      <c r="C27" s="3">
        <v>189.06</v>
      </c>
      <c r="D27" s="10">
        <f>C27*gk_质量奖分配!$D$9/SUM($C$2:$C$53)</f>
        <v>518.627547630784</v>
      </c>
    </row>
    <row r="28" spans="1:4">
      <c r="A28" s="3">
        <v>28</v>
      </c>
      <c r="B28" s="3" t="s">
        <v>82</v>
      </c>
      <c r="C28" s="3">
        <v>269.55</v>
      </c>
      <c r="D28" s="10">
        <f>C28*gk_质量奖分配!$D$9/SUM($C$2:$C$53)</f>
        <v>739.426930412979</v>
      </c>
    </row>
    <row r="29" spans="1:4">
      <c r="A29" s="3">
        <v>29</v>
      </c>
      <c r="B29" s="3" t="s">
        <v>87</v>
      </c>
      <c r="C29" s="3">
        <v>185.94</v>
      </c>
      <c r="D29" s="10">
        <f>C29*gk_质量奖分配!$D$9/SUM($C$2:$C$53)</f>
        <v>510.068794067852</v>
      </c>
    </row>
    <row r="30" spans="1:4">
      <c r="A30" s="3">
        <v>30</v>
      </c>
      <c r="B30" s="3" t="s">
        <v>90</v>
      </c>
      <c r="C30" s="3">
        <v>279.78</v>
      </c>
      <c r="D30" s="10">
        <f>C30*gk_质量奖分配!$D$9/SUM($C$2:$C$53)</f>
        <v>767.489766614518</v>
      </c>
    </row>
    <row r="31" spans="1:4">
      <c r="A31" s="3">
        <v>31</v>
      </c>
      <c r="B31" s="3" t="s">
        <v>92</v>
      </c>
      <c r="C31" s="3">
        <v>7.26</v>
      </c>
      <c r="D31" s="10">
        <f>C31*gk_质量奖分配!$D$9/SUM($C$2:$C$53)</f>
        <v>19.9155611752856</v>
      </c>
    </row>
    <row r="32" spans="1:4">
      <c r="A32" s="3">
        <v>32</v>
      </c>
      <c r="B32" s="3" t="s">
        <v>93</v>
      </c>
      <c r="C32" s="3">
        <v>1.8</v>
      </c>
      <c r="D32" s="10">
        <f>C32*gk_质量奖分配!$D$9/SUM($C$2:$C$53)</f>
        <v>4.93774244015345</v>
      </c>
    </row>
    <row r="33" spans="1:4">
      <c r="A33" s="3">
        <v>33</v>
      </c>
      <c r="B33" s="3" t="s">
        <v>96</v>
      </c>
      <c r="C33" s="3">
        <v>213</v>
      </c>
      <c r="D33" s="10">
        <f>C33*gk_质量奖分配!$D$9/SUM($C$2:$C$53)</f>
        <v>584.299522084825</v>
      </c>
    </row>
    <row r="34" spans="1:4">
      <c r="A34" s="3">
        <v>34</v>
      </c>
      <c r="B34" s="3" t="s">
        <v>100</v>
      </c>
      <c r="C34" s="3">
        <v>-0.15</v>
      </c>
      <c r="D34" s="10">
        <f>C34*gk_质量奖分配!$D$9/SUM($C$2:$C$53)</f>
        <v>-0.411478536679454</v>
      </c>
    </row>
    <row r="35" spans="1:4">
      <c r="A35" s="3">
        <v>35</v>
      </c>
      <c r="B35" s="3" t="s">
        <v>101</v>
      </c>
      <c r="C35" s="3">
        <v>50.7</v>
      </c>
      <c r="D35" s="10">
        <f>C35*gk_质量奖分配!$D$9/SUM($C$2:$C$53)</f>
        <v>139.079745397656</v>
      </c>
    </row>
    <row r="36" spans="1:4">
      <c r="A36" s="3">
        <v>36</v>
      </c>
      <c r="B36" s="3" t="s">
        <v>105</v>
      </c>
      <c r="C36" s="3">
        <v>580.8</v>
      </c>
      <c r="D36" s="10">
        <f>C36*gk_质量奖分配!$D$9/SUM($C$2:$C$53)</f>
        <v>1593.24489402285</v>
      </c>
    </row>
    <row r="37" spans="1:4">
      <c r="A37" s="3">
        <v>37</v>
      </c>
      <c r="B37" s="3" t="s">
        <v>106</v>
      </c>
      <c r="C37" s="3">
        <v>183.54</v>
      </c>
      <c r="D37" s="10">
        <f>C37*gk_质量奖分配!$D$9/SUM($C$2:$C$53)</f>
        <v>503.48513748098</v>
      </c>
    </row>
    <row r="38" spans="1:4">
      <c r="A38" s="3">
        <v>38</v>
      </c>
      <c r="B38" s="3" t="s">
        <v>107</v>
      </c>
      <c r="C38" s="3">
        <v>40.98</v>
      </c>
      <c r="D38" s="10">
        <f>C38*gk_质量奖分配!$D$9/SUM($C$2:$C$53)</f>
        <v>112.415936220827</v>
      </c>
    </row>
    <row r="39" spans="1:4">
      <c r="A39" s="3">
        <v>39</v>
      </c>
      <c r="B39" s="3" t="s">
        <v>110</v>
      </c>
      <c r="C39" s="3">
        <v>178.38</v>
      </c>
      <c r="D39" s="10">
        <f>C39*gk_质量奖分配!$D$9/SUM($C$2:$C$53)</f>
        <v>489.330275819207</v>
      </c>
    </row>
    <row r="40" spans="1:4">
      <c r="A40" s="3">
        <v>40</v>
      </c>
      <c r="B40" s="3" t="s">
        <v>111</v>
      </c>
      <c r="C40" s="3">
        <v>675.81</v>
      </c>
      <c r="D40" s="10">
        <f>C40*gk_质量奖分配!$D$9/SUM($C$2:$C$53)</f>
        <v>1853.87539915561</v>
      </c>
    </row>
    <row r="41" spans="1:4">
      <c r="A41" s="3">
        <v>41</v>
      </c>
      <c r="B41" s="3" t="s">
        <v>120</v>
      </c>
      <c r="C41" s="3">
        <v>453.12</v>
      </c>
      <c r="D41" s="10">
        <f>C41*gk_质量奖分配!$D$9/SUM($C$2:$C$53)</f>
        <v>1242.99436360129</v>
      </c>
    </row>
    <row r="42" spans="1:4">
      <c r="A42" s="3">
        <v>42</v>
      </c>
      <c r="B42" s="3" t="s">
        <v>122</v>
      </c>
      <c r="C42" s="3">
        <v>512.99</v>
      </c>
      <c r="D42" s="10">
        <f>C42*gk_质量奖分配!$D$9/SUM($C$2:$C$53)</f>
        <v>1407.22916354129</v>
      </c>
    </row>
    <row r="43" spans="1:4">
      <c r="A43" s="3">
        <v>43</v>
      </c>
      <c r="B43" s="3" t="s">
        <v>124</v>
      </c>
      <c r="C43" s="3">
        <v>2.76</v>
      </c>
      <c r="D43" s="10">
        <f>C43*gk_质量奖分配!$D$9/SUM($C$2:$C$53)</f>
        <v>7.57120507490195</v>
      </c>
    </row>
    <row r="44" spans="1:4">
      <c r="A44" s="3">
        <v>44</v>
      </c>
      <c r="B44" s="3" t="s">
        <v>128</v>
      </c>
      <c r="C44" s="3">
        <v>5.64</v>
      </c>
      <c r="D44" s="10">
        <f>C44*gk_质量奖分配!$D$9/SUM($C$2:$C$53)</f>
        <v>15.4715929791475</v>
      </c>
    </row>
    <row r="45" spans="1:4">
      <c r="A45" s="3">
        <v>45</v>
      </c>
      <c r="B45" s="3" t="s">
        <v>131</v>
      </c>
      <c r="C45" s="3">
        <v>1.08</v>
      </c>
      <c r="D45" s="10">
        <f>C45*gk_质量奖分配!$D$9/SUM($C$2:$C$53)</f>
        <v>2.96264546409207</v>
      </c>
    </row>
    <row r="46" spans="1:4">
      <c r="A46" s="3">
        <v>46</v>
      </c>
      <c r="B46" s="3" t="s">
        <v>132</v>
      </c>
      <c r="C46" s="3">
        <v>368.94</v>
      </c>
      <c r="D46" s="10">
        <f>C46*gk_质量奖分配!$D$9/SUM($C$2:$C$53)</f>
        <v>1012.07260881679</v>
      </c>
    </row>
    <row r="47" spans="1:4">
      <c r="A47" s="3">
        <v>47</v>
      </c>
      <c r="B47" s="3" t="s">
        <v>133</v>
      </c>
      <c r="C47" s="3">
        <v>4.8</v>
      </c>
      <c r="D47" s="10">
        <f>C47*gk_质量奖分配!$D$9/SUM($C$2:$C$53)</f>
        <v>13.1673131737425</v>
      </c>
    </row>
    <row r="48" spans="1:4">
      <c r="A48" s="3">
        <v>48</v>
      </c>
      <c r="B48" s="3" t="s">
        <v>135</v>
      </c>
      <c r="C48" s="3">
        <v>319.26</v>
      </c>
      <c r="D48" s="10">
        <f>C48*gk_质量奖分配!$D$9/SUM($C$2:$C$53)</f>
        <v>875.79091746855</v>
      </c>
    </row>
    <row r="49" spans="1:4">
      <c r="A49" s="3">
        <v>49</v>
      </c>
      <c r="B49" s="3" t="s">
        <v>138</v>
      </c>
      <c r="C49" s="3">
        <v>287.34</v>
      </c>
      <c r="D49" s="10">
        <f>C49*gk_质量奖分配!$D$9/SUM($C$2:$C$53)</f>
        <v>788.228284863162</v>
      </c>
    </row>
    <row r="50" spans="1:4">
      <c r="A50" s="3">
        <v>50</v>
      </c>
      <c r="B50" s="3" t="s">
        <v>142</v>
      </c>
      <c r="C50" s="3">
        <v>392.28</v>
      </c>
      <c r="D50" s="10">
        <f>C50*gk_质量奖分配!$D$9/SUM($C$2:$C$53)</f>
        <v>1076.09866912411</v>
      </c>
    </row>
    <row r="51" spans="1:4">
      <c r="A51" s="3">
        <v>51</v>
      </c>
      <c r="B51" s="3" t="s">
        <v>146</v>
      </c>
      <c r="C51" s="3">
        <v>100.65</v>
      </c>
      <c r="D51" s="10">
        <f>C51*gk_质量奖分配!$D$9/SUM($C$2:$C$53)</f>
        <v>276.102098111914</v>
      </c>
    </row>
    <row r="52" spans="1:4">
      <c r="A52" s="3">
        <v>52</v>
      </c>
      <c r="B52" s="3" t="s">
        <v>153</v>
      </c>
      <c r="C52" s="3">
        <v>364.47</v>
      </c>
      <c r="D52" s="10">
        <f>C52*gk_质量奖分配!$D$9/SUM($C$2:$C$53)</f>
        <v>999.810548423737</v>
      </c>
    </row>
    <row r="53" spans="1:4">
      <c r="A53" s="3">
        <v>53</v>
      </c>
      <c r="B53" s="3" t="s">
        <v>156</v>
      </c>
      <c r="C53" s="3">
        <v>126.3</v>
      </c>
      <c r="D53" s="10">
        <f>C53*gk_质量奖分配!$D$9/SUM($C$2:$C$53)</f>
        <v>346.4649278841</v>
      </c>
    </row>
    <row r="54" spans="1:4">
      <c r="A54" s="3" t="s">
        <v>226</v>
      </c>
      <c r="B54" s="3"/>
      <c r="C54" s="11">
        <f>SUM(C2:C53)</f>
        <v>11665.25</v>
      </c>
      <c r="D54" s="3">
        <f>SUM(D2:D53)</f>
        <v>32000</v>
      </c>
    </row>
  </sheetData>
  <mergeCells count="1">
    <mergeCell ref="A54:B54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opLeftCell="A7" workbookViewId="0">
      <selection activeCell="D25" sqref="D25"/>
    </sheetView>
  </sheetViews>
  <sheetFormatPr defaultColWidth="9" defaultRowHeight="13.5" outlineLevelCol="3"/>
  <cols>
    <col min="1" max="3" width="11.375" customWidth="1"/>
    <col min="4" max="4" width="12" customWidth="1"/>
  </cols>
  <sheetData>
    <row r="1" spans="1:4">
      <c r="A1" s="3" t="s">
        <v>5</v>
      </c>
      <c r="B1" s="4" t="s">
        <v>227</v>
      </c>
      <c r="C1" s="4" t="s">
        <v>228</v>
      </c>
      <c r="D1" s="3" t="s">
        <v>229</v>
      </c>
    </row>
    <row r="2" ht="18.75" spans="1:4">
      <c r="A2" s="5" t="s">
        <v>173</v>
      </c>
      <c r="B2" s="6">
        <v>2741.76</v>
      </c>
      <c r="C2" s="6"/>
      <c r="D2" s="7">
        <f>B2+C2</f>
        <v>2741.76</v>
      </c>
    </row>
    <row r="3" ht="18.75" spans="1:4">
      <c r="A3" s="5" t="s">
        <v>172</v>
      </c>
      <c r="B3" s="6">
        <v>2741.76</v>
      </c>
      <c r="C3" s="6"/>
      <c r="D3" s="7">
        <f t="shared" ref="D3:D24" si="0">B3+C3</f>
        <v>2741.76</v>
      </c>
    </row>
    <row r="4" ht="18.75" spans="1:4">
      <c r="A4" s="5" t="s">
        <v>68</v>
      </c>
      <c r="B4" s="6">
        <v>3655.68</v>
      </c>
      <c r="C4" s="6"/>
      <c r="D4" s="7">
        <f t="shared" si="0"/>
        <v>3655.68</v>
      </c>
    </row>
    <row r="5" ht="18.75" spans="1:4">
      <c r="A5" s="5" t="s">
        <v>82</v>
      </c>
      <c r="B5" s="6">
        <v>3655.68</v>
      </c>
      <c r="C5" s="6"/>
      <c r="D5" s="7">
        <f t="shared" si="0"/>
        <v>3655.68</v>
      </c>
    </row>
    <row r="6" ht="18.75" spans="1:4">
      <c r="A6" s="5" t="s">
        <v>142</v>
      </c>
      <c r="B6" s="6">
        <v>5788.16</v>
      </c>
      <c r="C6" s="6"/>
      <c r="D6" s="7">
        <f t="shared" si="0"/>
        <v>5788.16</v>
      </c>
    </row>
    <row r="7" ht="18.75" spans="1:4">
      <c r="A7" s="5" t="s">
        <v>110</v>
      </c>
      <c r="B7" s="6">
        <v>2741.76</v>
      </c>
      <c r="C7" s="6">
        <v>1004.30769230769</v>
      </c>
      <c r="D7" s="7">
        <f t="shared" si="0"/>
        <v>3746.06769230769</v>
      </c>
    </row>
    <row r="8" ht="18.75" spans="1:4">
      <c r="A8" s="5" t="s">
        <v>37</v>
      </c>
      <c r="B8" s="6">
        <v>1305.6</v>
      </c>
      <c r="C8" s="6"/>
      <c r="D8" s="7">
        <f t="shared" si="0"/>
        <v>1305.6</v>
      </c>
    </row>
    <row r="9" ht="18.75" spans="1:4">
      <c r="A9" s="5" t="s">
        <v>42</v>
      </c>
      <c r="B9" s="6">
        <v>1305.6</v>
      </c>
      <c r="C9" s="6"/>
      <c r="D9" s="7">
        <f t="shared" si="0"/>
        <v>1305.6</v>
      </c>
    </row>
    <row r="10" ht="18.75" spans="1:4">
      <c r="A10" s="5" t="s">
        <v>111</v>
      </c>
      <c r="B10" s="6">
        <v>1305.6</v>
      </c>
      <c r="C10" s="6">
        <v>1004.30769230769</v>
      </c>
      <c r="D10" s="7">
        <f t="shared" si="0"/>
        <v>2309.90769230769</v>
      </c>
    </row>
    <row r="11" ht="18.75" spans="1:4">
      <c r="A11" s="5" t="s">
        <v>75</v>
      </c>
      <c r="B11" s="6">
        <v>1305.6</v>
      </c>
      <c r="C11" s="6"/>
      <c r="D11" s="7">
        <f t="shared" si="0"/>
        <v>1305.6</v>
      </c>
    </row>
    <row r="12" ht="18.75" spans="1:4">
      <c r="A12" s="5" t="s">
        <v>100</v>
      </c>
      <c r="B12" s="6">
        <v>1305.6</v>
      </c>
      <c r="C12" s="6"/>
      <c r="D12" s="7">
        <f t="shared" si="0"/>
        <v>1305.6</v>
      </c>
    </row>
    <row r="13" ht="18.75" spans="1:4">
      <c r="A13" s="5" t="s">
        <v>38</v>
      </c>
      <c r="B13" s="6">
        <v>1305.6</v>
      </c>
      <c r="C13" s="6"/>
      <c r="D13" s="7">
        <f t="shared" si="0"/>
        <v>1305.6</v>
      </c>
    </row>
    <row r="14" ht="18.75" spans="1:4">
      <c r="A14" s="5" t="s">
        <v>105</v>
      </c>
      <c r="B14" s="6">
        <v>1305.6</v>
      </c>
      <c r="C14" s="6">
        <v>1004.30769230769</v>
      </c>
      <c r="D14" s="7">
        <f t="shared" si="0"/>
        <v>2309.90769230769</v>
      </c>
    </row>
    <row r="15" ht="18.75" spans="1:4">
      <c r="A15" s="5" t="s">
        <v>43</v>
      </c>
      <c r="B15" s="6"/>
      <c r="C15" s="6">
        <v>1004.30769230769</v>
      </c>
      <c r="D15" s="7">
        <f t="shared" si="0"/>
        <v>1004.30769230769</v>
      </c>
    </row>
    <row r="16" ht="18.75" spans="1:4">
      <c r="A16" s="5" t="s">
        <v>153</v>
      </c>
      <c r="B16" s="6"/>
      <c r="C16" s="6">
        <v>1004.30769230769</v>
      </c>
      <c r="D16" s="7">
        <f t="shared" si="0"/>
        <v>1004.30769230769</v>
      </c>
    </row>
    <row r="17" ht="18.75" spans="1:4">
      <c r="A17" s="5" t="s">
        <v>52</v>
      </c>
      <c r="B17" s="6"/>
      <c r="C17" s="6">
        <v>1004.30769230769</v>
      </c>
      <c r="D17" s="7">
        <f t="shared" si="0"/>
        <v>1004.30769230769</v>
      </c>
    </row>
    <row r="18" ht="18.75" spans="1:4">
      <c r="A18" s="5" t="s">
        <v>90</v>
      </c>
      <c r="B18" s="6"/>
      <c r="C18" s="6">
        <v>1004.30769230769</v>
      </c>
      <c r="D18" s="7">
        <f t="shared" si="0"/>
        <v>1004.30769230769</v>
      </c>
    </row>
    <row r="19" ht="18.75" spans="1:4">
      <c r="A19" s="5" t="s">
        <v>45</v>
      </c>
      <c r="B19" s="6"/>
      <c r="C19" s="6">
        <v>1004.30769230769</v>
      </c>
      <c r="D19" s="7">
        <f t="shared" si="0"/>
        <v>1004.30769230769</v>
      </c>
    </row>
    <row r="20" ht="18.75" spans="1:4">
      <c r="A20" s="5" t="s">
        <v>32</v>
      </c>
      <c r="B20" s="6"/>
      <c r="C20" s="6">
        <v>1004.30769230769</v>
      </c>
      <c r="D20" s="7">
        <f t="shared" si="0"/>
        <v>1004.30769230769</v>
      </c>
    </row>
    <row r="21" ht="18.75" spans="1:4">
      <c r="A21" s="5" t="s">
        <v>138</v>
      </c>
      <c r="B21" s="6"/>
      <c r="C21" s="6">
        <v>1004.30769230769</v>
      </c>
      <c r="D21" s="7">
        <f t="shared" si="0"/>
        <v>1004.30769230769</v>
      </c>
    </row>
    <row r="22" ht="18.75" spans="1:4">
      <c r="A22" s="5" t="s">
        <v>87</v>
      </c>
      <c r="B22" s="6"/>
      <c r="C22" s="6">
        <v>1004.30769230769</v>
      </c>
      <c r="D22" s="7">
        <f t="shared" si="0"/>
        <v>1004.30769230769</v>
      </c>
    </row>
    <row r="23" ht="18.75" spans="1:4">
      <c r="A23" s="5" t="s">
        <v>120</v>
      </c>
      <c r="B23" s="6"/>
      <c r="C23" s="6">
        <v>1004.30769230769</v>
      </c>
      <c r="D23" s="7">
        <f t="shared" si="0"/>
        <v>1004.30769230769</v>
      </c>
    </row>
    <row r="24" ht="18.75" spans="1:4">
      <c r="A24" s="5" t="s">
        <v>34</v>
      </c>
      <c r="B24" s="6"/>
      <c r="C24" s="6">
        <v>1004.30769230769</v>
      </c>
      <c r="D24" s="7">
        <f t="shared" si="0"/>
        <v>1004.30769230769</v>
      </c>
    </row>
    <row r="25" ht="18.75" spans="1:4">
      <c r="A25" s="8" t="s">
        <v>174</v>
      </c>
      <c r="B25" s="9">
        <f>SUM(B2:B24)</f>
        <v>30464</v>
      </c>
      <c r="C25" s="9">
        <f t="shared" ref="C25:D25" si="1">SUM(C2:C24)</f>
        <v>13056</v>
      </c>
      <c r="D25" s="9">
        <f t="shared" si="1"/>
        <v>43520</v>
      </c>
    </row>
  </sheetData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A23" sqref="A1:A23"/>
    </sheetView>
  </sheetViews>
  <sheetFormatPr defaultColWidth="9" defaultRowHeight="13.5"/>
  <cols>
    <col min="1" max="1" width="9" style="1"/>
  </cols>
  <sheetData>
    <row r="1" spans="1:1">
      <c r="A1" s="1" t="s">
        <v>173</v>
      </c>
    </row>
    <row r="2" spans="1:1">
      <c r="A2" s="1" t="s">
        <v>172</v>
      </c>
    </row>
    <row r="3" spans="1:1">
      <c r="A3" s="1" t="s">
        <v>68</v>
      </c>
    </row>
    <row r="4" spans="1:1">
      <c r="A4" s="1" t="s">
        <v>82</v>
      </c>
    </row>
    <row r="5" spans="1:1">
      <c r="A5" s="1" t="s">
        <v>142</v>
      </c>
    </row>
    <row r="6" spans="1:1">
      <c r="A6" s="1" t="s">
        <v>110</v>
      </c>
    </row>
    <row r="7" spans="1:1">
      <c r="A7" s="1" t="s">
        <v>37</v>
      </c>
    </row>
    <row r="8" spans="1:1">
      <c r="A8" s="1" t="s">
        <v>42</v>
      </c>
    </row>
    <row r="9" spans="1:1">
      <c r="A9" s="1" t="s">
        <v>111</v>
      </c>
    </row>
    <row r="10" spans="1:1">
      <c r="A10" s="1" t="s">
        <v>75</v>
      </c>
    </row>
    <row r="11" spans="1:1">
      <c r="A11" s="1" t="s">
        <v>100</v>
      </c>
    </row>
    <row r="12" spans="1:1">
      <c r="A12" s="1" t="s">
        <v>38</v>
      </c>
    </row>
    <row r="13" spans="1:1">
      <c r="A13" s="1" t="s">
        <v>105</v>
      </c>
    </row>
    <row r="14" ht="14.25" spans="1:1">
      <c r="A14" s="2" t="s">
        <v>43</v>
      </c>
    </row>
    <row r="15" ht="14.25" spans="1:1">
      <c r="A15" s="2" t="s">
        <v>153</v>
      </c>
    </row>
    <row r="16" ht="14.25" spans="1:1">
      <c r="A16" s="2" t="s">
        <v>52</v>
      </c>
    </row>
    <row r="17" ht="14.25" spans="1:1">
      <c r="A17" s="2" t="s">
        <v>90</v>
      </c>
    </row>
    <row r="18" ht="14.25" spans="1:1">
      <c r="A18" s="2" t="s">
        <v>45</v>
      </c>
    </row>
    <row r="19" ht="14.25" spans="1:1">
      <c r="A19" s="2" t="s">
        <v>32</v>
      </c>
    </row>
    <row r="20" ht="14.25" spans="1:1">
      <c r="A20" s="2" t="s">
        <v>138</v>
      </c>
    </row>
    <row r="21" ht="14.25" spans="1:1">
      <c r="A21" s="2" t="s">
        <v>87</v>
      </c>
    </row>
    <row r="22" ht="14.25" spans="1:1">
      <c r="A22" s="2" t="s">
        <v>120</v>
      </c>
    </row>
    <row r="23" ht="14.25" spans="1:1">
      <c r="A23" s="2" t="s">
        <v>34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汇总</vt:lpstr>
      <vt:lpstr>高一质量奖</vt:lpstr>
      <vt:lpstr>高二质量奖</vt:lpstr>
      <vt:lpstr>高三质量奖</vt:lpstr>
      <vt:lpstr>gk_质量奖分配</vt:lpstr>
      <vt:lpstr>gk_分数线</vt:lpstr>
      <vt:lpstr>1.gk_工作量</vt:lpstr>
      <vt:lpstr>2.gk_过程评价</vt:lpstr>
      <vt:lpstr>3.gk_上线质量</vt:lpstr>
      <vt:lpstr>4.gk_艺体质量</vt:lpstr>
      <vt:lpstr>5.gk_超额目标</vt:lpstr>
      <vt:lpstr>6.gk_年级管理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赵建超</cp:lastModifiedBy>
  <dcterms:created xsi:type="dcterms:W3CDTF">2019-06-20T11:18:00Z</dcterms:created>
  <cp:lastPrinted>2025-03-30T13:45:00Z</cp:lastPrinted>
  <dcterms:modified xsi:type="dcterms:W3CDTF">2025-03-30T13:46:37Z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7E488831B078440C8B0EE4A08D0C231E_12</vt:lpwstr>
  </property>
</Properties>
</file>