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77"/>
  </bookViews>
  <sheets>
    <sheet name="汇总" sheetId="1" r:id="rId1"/>
    <sheet name="高一质量奖" sheetId="2" state="hidden" r:id="rId2"/>
    <sheet name="高二进步奖" sheetId="3" r:id="rId3"/>
    <sheet name="高三进步奖" sheetId="4" r:id="rId4"/>
    <sheet name="gk_质量奖分配" sheetId="5" r:id="rId5"/>
    <sheet name="gk_分数线" sheetId="6" r:id="rId6"/>
    <sheet name="1.gk_工作量" sheetId="7" r:id="rId7"/>
    <sheet name="2.gk_过程评价" sheetId="8" r:id="rId8"/>
    <sheet name="3.gk_上线质量" sheetId="9" r:id="rId9"/>
    <sheet name="4.gk_艺体质量" sheetId="10" r:id="rId10"/>
    <sheet name="5.gk_超额目标" sheetId="11" r:id="rId11"/>
    <sheet name="6.gk_年级管理" sheetId="12" r:id="rId12"/>
    <sheet name="7.gk_C9院校考核" sheetId="13" r:id="rId13"/>
  </sheets>
  <definedNames>
    <definedName name="_xlnm.Print_Titles" localSheetId="6">'1.gk_工作量'!$1:$3</definedName>
    <definedName name="_xlnm.Print_Titles" localSheetId="7">'2.gk_过程评价'!$1:$1</definedName>
    <definedName name="_xlnm.Print_Titles" localSheetId="8">'3.gk_上线质量'!$1:$1</definedName>
    <definedName name="_xlnm.Print_Titles" localSheetId="9">'4.gk_艺体质量'!$1:$3</definedName>
    <definedName name="_xlnm.Print_Titles" localSheetId="0">汇总!$5:$7</definedName>
    <definedName name="班主任">#REF!,#REF!,#REF!,#REF!,#REF!,#REF!</definedName>
    <definedName name="单双上线">#REF!</definedName>
    <definedName name="高2016级质量奖">#REF!</definedName>
    <definedName name="高2017级质量奖">#REF!</definedName>
    <definedName name="高2018级质量奖">#REF!</definedName>
    <definedName name="过程评价奖">'2.gk_过程评价'!$B$1:$D$77</definedName>
    <definedName name="基本奖">'1.gk_工作量'!$B$4:$M$93</definedName>
    <definedName name="录取C9">'7.gk_C9院校考核'!$B:$F</definedName>
    <definedName name="文化贡献奖">#REF!</definedName>
    <definedName name="学生教师总表">#REF!</definedName>
    <definedName name="总分上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<sst xmlns="http://schemas.openxmlformats.org/spreadsheetml/2006/main" count="940" uniqueCount="278">
  <si>
    <t>校长审签：</t>
  </si>
  <si>
    <t>分导审签：</t>
  </si>
  <si>
    <t>经办人：</t>
  </si>
  <si>
    <t>木里中学（高中部）2024-2025学年度教学质量进步奖及高考奖公示</t>
  </si>
  <si>
    <t>序号</t>
  </si>
  <si>
    <t>工号</t>
  </si>
  <si>
    <t>姓名</t>
  </si>
  <si>
    <t>各年级质量进步奖</t>
  </si>
  <si>
    <t>高考质量奖</t>
  </si>
  <si>
    <t>合计/元</t>
  </si>
  <si>
    <t>实发/元</t>
  </si>
  <si>
    <t>备注</t>
  </si>
  <si>
    <t>高一/元</t>
  </si>
  <si>
    <t>高二/元</t>
  </si>
  <si>
    <t>高三/元</t>
  </si>
  <si>
    <t>小计1/元</t>
  </si>
  <si>
    <t>工作量
(30%)/元</t>
  </si>
  <si>
    <t>文化质量奖(70%)</t>
  </si>
  <si>
    <t>艺体质量奖(70%)/元</t>
  </si>
  <si>
    <t>超额目标奖/元</t>
  </si>
  <si>
    <t>年级管理奖/元</t>
  </si>
  <si>
    <t>录取到C9院校考核/元</t>
  </si>
  <si>
    <t>小计2/元</t>
  </si>
  <si>
    <t>过程评价奖/元</t>
  </si>
  <si>
    <r>
      <rPr>
        <sz val="10"/>
        <color rgb="FF000000"/>
        <rFont val="等线"/>
        <charset val="134"/>
      </rPr>
      <t>上线质量奖</t>
    </r>
    <r>
      <rPr>
        <sz val="8"/>
        <color rgb="FF000000"/>
        <rFont val="等线"/>
        <charset val="134"/>
      </rPr>
      <t>(总分上线)</t>
    </r>
    <r>
      <rPr>
        <sz val="10"/>
        <color rgb="FF000000"/>
        <rFont val="等线"/>
        <charset val="134"/>
      </rPr>
      <t>/元</t>
    </r>
  </si>
  <si>
    <t>mz024</t>
  </si>
  <si>
    <t>曹云萍</t>
  </si>
  <si>
    <t>mz019</t>
  </si>
  <si>
    <t>陈光汇</t>
  </si>
  <si>
    <t>mz033</t>
  </si>
  <si>
    <t>陈国萍</t>
  </si>
  <si>
    <t>mz027</t>
  </si>
  <si>
    <t>陈虎林</t>
  </si>
  <si>
    <t>次珍扎保</t>
  </si>
  <si>
    <t>辞职发0.3</t>
  </si>
  <si>
    <t>mz048</t>
  </si>
  <si>
    <t>崔萌</t>
  </si>
  <si>
    <t>mz075</t>
  </si>
  <si>
    <t>旦珠拉初</t>
  </si>
  <si>
    <t>邓国华</t>
  </si>
  <si>
    <t>mz115</t>
  </si>
  <si>
    <t>邓彤</t>
  </si>
  <si>
    <t>mz065</t>
  </si>
  <si>
    <t>邓倩</t>
  </si>
  <si>
    <t>mz096</t>
  </si>
  <si>
    <t>东梅</t>
  </si>
  <si>
    <t>mz089</t>
  </si>
  <si>
    <t>杜东洋</t>
  </si>
  <si>
    <t>mz148</t>
  </si>
  <si>
    <t>付仁源</t>
  </si>
  <si>
    <t>mz106</t>
  </si>
  <si>
    <t>高琴</t>
  </si>
  <si>
    <t>mz013</t>
  </si>
  <si>
    <t>格绒燚西</t>
  </si>
  <si>
    <t>mz176</t>
  </si>
  <si>
    <t>何传英</t>
  </si>
  <si>
    <t>攀枝花支教</t>
  </si>
  <si>
    <t>mz178</t>
  </si>
  <si>
    <t>何东霖</t>
  </si>
  <si>
    <t>mz064</t>
  </si>
  <si>
    <t>胡东缘</t>
  </si>
  <si>
    <t>mz141</t>
  </si>
  <si>
    <t>胡慧芳</t>
  </si>
  <si>
    <t>mz069</t>
  </si>
  <si>
    <t>胡柔殳</t>
  </si>
  <si>
    <t>黄萍</t>
  </si>
  <si>
    <t>mz062</t>
  </si>
  <si>
    <t>纪春权</t>
  </si>
  <si>
    <t>mz081</t>
  </si>
  <si>
    <t>甲阿祝玛</t>
  </si>
  <si>
    <t>mz046</t>
  </si>
  <si>
    <t>贾学英</t>
  </si>
  <si>
    <t>mz055</t>
  </si>
  <si>
    <t>降初里</t>
  </si>
  <si>
    <t>mz040</t>
  </si>
  <si>
    <t>解超燕</t>
  </si>
  <si>
    <t>mz145</t>
  </si>
  <si>
    <t>金贵</t>
  </si>
  <si>
    <t>mz038</t>
  </si>
  <si>
    <t>康小平</t>
  </si>
  <si>
    <t>mz061</t>
  </si>
  <si>
    <t>康宇峰</t>
  </si>
  <si>
    <t>mz028</t>
  </si>
  <si>
    <t>拉初</t>
  </si>
  <si>
    <t>mz051</t>
  </si>
  <si>
    <t>喇菊</t>
  </si>
  <si>
    <t>mz023</t>
  </si>
  <si>
    <t>喇燕</t>
  </si>
  <si>
    <t>李汉林</t>
  </si>
  <si>
    <t>成都支教</t>
  </si>
  <si>
    <t>mz043</t>
  </si>
  <si>
    <t>李荣鑫</t>
  </si>
  <si>
    <t>李挖合</t>
  </si>
  <si>
    <t>调离</t>
  </si>
  <si>
    <t>mz030</t>
  </si>
  <si>
    <t>李永会</t>
  </si>
  <si>
    <t>mz015</t>
  </si>
  <si>
    <t>李正琪</t>
  </si>
  <si>
    <t>立日木里</t>
  </si>
  <si>
    <t>mz101</t>
  </si>
  <si>
    <t>刘厚江</t>
  </si>
  <si>
    <t>mz014</t>
  </si>
  <si>
    <t>刘权芳</t>
  </si>
  <si>
    <t>mz016</t>
  </si>
  <si>
    <t>刘云菊</t>
  </si>
  <si>
    <t>卢逸</t>
  </si>
  <si>
    <t>mz073</t>
  </si>
  <si>
    <t>鲁绒旦友</t>
  </si>
  <si>
    <t>罗云</t>
  </si>
  <si>
    <t>mz025</t>
  </si>
  <si>
    <t>吕开绒</t>
  </si>
  <si>
    <t>mz045</t>
  </si>
  <si>
    <t>马红琦</t>
  </si>
  <si>
    <t>mz026</t>
  </si>
  <si>
    <t>马俊</t>
  </si>
  <si>
    <t>mz063</t>
  </si>
  <si>
    <t>马巫各</t>
  </si>
  <si>
    <t>mz068</t>
  </si>
  <si>
    <t>米晓妹</t>
  </si>
  <si>
    <t>mz052</t>
  </si>
  <si>
    <t>尼玛布池</t>
  </si>
  <si>
    <t>mz049</t>
  </si>
  <si>
    <t>宁建康</t>
  </si>
  <si>
    <t>mz125</t>
  </si>
  <si>
    <t>潘勇</t>
  </si>
  <si>
    <t>mz029</t>
  </si>
  <si>
    <t>彭丹</t>
  </si>
  <si>
    <t>mz050</t>
  </si>
  <si>
    <t>彭桦</t>
  </si>
  <si>
    <t>mz157</t>
  </si>
  <si>
    <t>偏初</t>
  </si>
  <si>
    <t>mz031</t>
  </si>
  <si>
    <t>浦恩玲</t>
  </si>
  <si>
    <t>mz060</t>
  </si>
  <si>
    <t>邱君益</t>
  </si>
  <si>
    <t>mz074</t>
  </si>
  <si>
    <t>沙国芳</t>
  </si>
  <si>
    <t>mz112</t>
  </si>
  <si>
    <t>沙正芳</t>
  </si>
  <si>
    <t>mz067</t>
  </si>
  <si>
    <t>石敏</t>
  </si>
  <si>
    <t>mz037</t>
  </si>
  <si>
    <t>田维婷</t>
  </si>
  <si>
    <t>mz047</t>
  </si>
  <si>
    <t>万饶</t>
  </si>
  <si>
    <t>mz076</t>
  </si>
  <si>
    <t>王富国</t>
  </si>
  <si>
    <t>mz135</t>
  </si>
  <si>
    <t>王友春</t>
  </si>
  <si>
    <t>mz144</t>
  </si>
  <si>
    <t>吴文艺</t>
  </si>
  <si>
    <t>mz012</t>
  </si>
  <si>
    <t>肖锐</t>
  </si>
  <si>
    <t>mz034</t>
  </si>
  <si>
    <t>熊湾</t>
  </si>
  <si>
    <t>mz005</t>
  </si>
  <si>
    <t>徐万雄</t>
  </si>
  <si>
    <t>mz058</t>
  </si>
  <si>
    <t>徐志兵</t>
  </si>
  <si>
    <t>mz020</t>
  </si>
  <si>
    <t>央宗娜姆</t>
  </si>
  <si>
    <t>mz056</t>
  </si>
  <si>
    <t>杨国芬</t>
  </si>
  <si>
    <t>mz167</t>
  </si>
  <si>
    <t>杨妮</t>
  </si>
  <si>
    <t>mz059</t>
  </si>
  <si>
    <t>杨琴</t>
  </si>
  <si>
    <t>mz017</t>
  </si>
  <si>
    <t>杨翁基之玛</t>
  </si>
  <si>
    <t>mz042</t>
  </si>
  <si>
    <t>叶小军</t>
  </si>
  <si>
    <t>mz011</t>
  </si>
  <si>
    <t>易涛</t>
  </si>
  <si>
    <t>mz054</t>
  </si>
  <si>
    <t>尤顺芝</t>
  </si>
  <si>
    <t>mz010</t>
  </si>
  <si>
    <t>岳子琦</t>
  </si>
  <si>
    <t>mz036</t>
  </si>
  <si>
    <t>张翠莲</t>
  </si>
  <si>
    <t>mz032</t>
  </si>
  <si>
    <t>张福琴</t>
  </si>
  <si>
    <t>mz053</t>
  </si>
  <si>
    <t>张弘</t>
  </si>
  <si>
    <t>mz108</t>
  </si>
  <si>
    <t>张斯杰</t>
  </si>
  <si>
    <t>mz018</t>
  </si>
  <si>
    <t>张镇棚</t>
  </si>
  <si>
    <t>mz077</t>
  </si>
  <si>
    <t>赵刚</t>
  </si>
  <si>
    <t>mz006</t>
  </si>
  <si>
    <t>赵建超</t>
  </si>
  <si>
    <t>mz142</t>
  </si>
  <si>
    <t>赵香才</t>
  </si>
  <si>
    <t>mz022</t>
  </si>
  <si>
    <t>赵云川</t>
  </si>
  <si>
    <t>mz175</t>
  </si>
  <si>
    <t>钟海昌</t>
  </si>
  <si>
    <t>mz039</t>
  </si>
  <si>
    <t>周峰</t>
  </si>
  <si>
    <t>mz009</t>
  </si>
  <si>
    <t>周菊明</t>
  </si>
  <si>
    <t>mz072</t>
  </si>
  <si>
    <t>周时德</t>
  </si>
  <si>
    <t>mz161</t>
  </si>
  <si>
    <t>周宇竹</t>
  </si>
  <si>
    <t>mz035</t>
  </si>
  <si>
    <t>朱恩凡</t>
  </si>
  <si>
    <t>mz147</t>
  </si>
  <si>
    <t>李瑛</t>
  </si>
  <si>
    <t>mz070</t>
  </si>
  <si>
    <t>朱梦清</t>
  </si>
  <si>
    <t>合计</t>
  </si>
  <si>
    <t>质量奖</t>
  </si>
  <si>
    <t>教师</t>
  </si>
  <si>
    <t>进步奖</t>
  </si>
  <si>
    <t>项目</t>
  </si>
  <si>
    <t>金额</t>
  </si>
  <si>
    <t>算法/说明</t>
  </si>
  <si>
    <t>总额分配</t>
  </si>
  <si>
    <t>政府拨款</t>
  </si>
  <si>
    <t>总额=学生奖金+学校奖金</t>
  </si>
  <si>
    <t>学生奖金</t>
  </si>
  <si>
    <t>学校奖金</t>
  </si>
  <si>
    <t>学校奖金分配</t>
  </si>
  <si>
    <t>学校提留</t>
  </si>
  <si>
    <t>学校提留=学校奖金*20%</t>
  </si>
  <si>
    <t>年级管理奖</t>
  </si>
  <si>
    <t>按照政府目标，文化和艺体超额部分的8%作为年级管理奖.文化本科超额950000元，艺体本科超额215000元，合计超额1165000元.年级管理奖（1165000*80%*8%=74560元）</t>
  </si>
  <si>
    <t>C9院校考核</t>
  </si>
  <si>
    <t>教师奖励</t>
  </si>
  <si>
    <t>剩余的教师奖励=学校奖金-学校提留-年级管理奖-C9院校奖励</t>
  </si>
  <si>
    <t>超额目标奖</t>
  </si>
  <si>
    <t>学校本科目标220人，奋斗目标240人。实际完成272人，超过学校基本目标52人，超过学校奋斗目标32人，超额目标奖2000*20人+4000*32=168000元.此部分从学校提留的20%中支出.</t>
  </si>
  <si>
    <t>教师奖金分配</t>
  </si>
  <si>
    <t>2.1工作量（30%）</t>
  </si>
  <si>
    <t>工作量=教师奖励*30%</t>
  </si>
  <si>
    <t>2.2业绩（70%）</t>
  </si>
  <si>
    <t>业绩=教师奖励*70%</t>
  </si>
  <si>
    <t>2.2业绩</t>
  </si>
  <si>
    <t>2.2.1文化本科质量奖</t>
  </si>
  <si>
    <t>文化总奖金：287万元
文化本科质量奖=文化总奖金-学校提留-年级管理奖占比奖金-工作量，即（2870000*0.8-74560*2870000/(2870000+415000)）*0.7
艺体总奖金：41.5万元.
艺体质量奖=艺体总奖金-学校提留-年级管理奖占比奖金-工作量，即(415000*0.8-74560*415000/(2870000+415000))*0.7</t>
  </si>
  <si>
    <t>2.2.2艺体质量奖</t>
  </si>
  <si>
    <t>2.2.1.1过程评价奖</t>
  </si>
  <si>
    <t>过程评价奖=文化本科质量奖*3/7(文化奖金中工作量、过程评价、上线质量占比3:3:4)</t>
  </si>
  <si>
    <t>2.2.1.2上线质量奖</t>
  </si>
  <si>
    <t>上线质量奖=文化本科质量奖*4/7(文化奖金中工作量、过程评价、上线质量占比3:3:4)</t>
  </si>
  <si>
    <t>2.2.1.2文化上线质量奖</t>
  </si>
  <si>
    <t>2.2.1.2.1总分上线质量奖</t>
  </si>
  <si>
    <t>总分上线质量奖=文化上线质量奖*100%</t>
  </si>
  <si>
    <t>2.2.1.2.2单双上线质量奖</t>
  </si>
  <si>
    <t>总分上线质量奖=文化上线质量奖*0（2024年起凉山州不再公布单科分数线，本项资金调整到总分上线）</t>
  </si>
  <si>
    <t xml:space="preserve">  </t>
  </si>
  <si>
    <t>高一</t>
  </si>
  <si>
    <t>高二</t>
  </si>
  <si>
    <t>高三</t>
  </si>
  <si>
    <t>高三年级主任/班主任</t>
  </si>
  <si>
    <t>基本奖合计</t>
  </si>
  <si>
    <t>上期/节</t>
  </si>
  <si>
    <t>下期/节</t>
  </si>
  <si>
    <t>小计/元</t>
  </si>
  <si>
    <t/>
  </si>
  <si>
    <t>学科</t>
  </si>
  <si>
    <t>得分</t>
  </si>
  <si>
    <t>金额/元</t>
  </si>
  <si>
    <t>2025届艺体质量奖</t>
  </si>
  <si>
    <t>文化教师考核</t>
  </si>
  <si>
    <t>专业教师考核</t>
  </si>
  <si>
    <t>授课教师</t>
  </si>
  <si>
    <t>分数</t>
  </si>
  <si>
    <t>汇总</t>
  </si>
  <si>
    <t>年级管理</t>
  </si>
  <si>
    <t>班级管理</t>
  </si>
  <si>
    <t>奖金</t>
  </si>
  <si>
    <t>奖金总额</t>
  </si>
  <si>
    <t>元</t>
  </si>
  <si>
    <t>年级管理/元</t>
  </si>
  <si>
    <t>班级管理/元</t>
  </si>
  <si>
    <t>教师考核/元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</si>
</sst>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  <numFmt numFmtId="179" formatCode="0.00_);[Red]\(0.00\)"/>
    <numFmt numFmtId="180" formatCode="0.0&quot;元/节&quot;"/>
    <numFmt numFmtId="181" formatCode="\¥#,##0.00;\¥\-#,##0.00"/>
    <numFmt numFmtId="182" formatCode="#"/>
  </numFmts>
  <fonts count="56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sz val="11"/>
      <color theme="1"/>
      <name val="宋体"/>
      <charset val="134"/>
      <scheme val="minor"/>
    </font>
    <font>
      <sz val="12"/>
      <color rgb="FF000000"/>
      <name val="等线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等线"/>
      <charset val="134"/>
    </font>
    <font>
      <sz val="14"/>
      <name val="等线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等线"/>
      <charset val="134"/>
    </font>
    <font>
      <b/>
      <sz val="11"/>
      <color theme="1"/>
      <name val="等线"/>
      <charset val="134"/>
    </font>
    <font>
      <b/>
      <sz val="9"/>
      <color rgb="FF000000"/>
      <name val="等线"/>
      <charset val="134"/>
    </font>
    <font>
      <sz val="14"/>
      <color indexed="8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6"/>
      <color rgb="FF000000"/>
      <name val="等线"/>
      <charset val="134"/>
    </font>
    <font>
      <sz val="12"/>
      <color theme="1"/>
      <name val="等线"/>
      <charset val="134"/>
    </font>
    <font>
      <b/>
      <sz val="12"/>
      <color rgb="FF000000"/>
      <name val="等线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4"/>
      <color rgb="FFFF0000"/>
      <name val="宋体"/>
      <charset val="134"/>
    </font>
    <font>
      <sz val="14"/>
      <color rgb="FFFF0000"/>
      <name val="等线"/>
      <charset val="134"/>
    </font>
    <font>
      <sz val="10"/>
      <color rgb="FF000000"/>
      <name val="等线"/>
      <charset val="134"/>
    </font>
    <font>
      <b/>
      <sz val="14"/>
      <name val="等线"/>
      <charset val="134"/>
    </font>
    <font>
      <b/>
      <sz val="18"/>
      <name val="等线"/>
      <charset val="134"/>
    </font>
    <font>
      <sz val="10"/>
      <name val="等线"/>
      <charset val="134"/>
    </font>
    <font>
      <b/>
      <sz val="12"/>
      <name val="等线"/>
      <charset val="134"/>
    </font>
    <font>
      <sz val="9"/>
      <name val="等线"/>
      <charset val="134"/>
    </font>
    <font>
      <b/>
      <sz val="9"/>
      <name val="等线"/>
      <charset val="134"/>
    </font>
    <font>
      <sz val="9"/>
      <color rgb="FF000000"/>
      <name val="等线"/>
      <charset val="134"/>
    </font>
    <font>
      <sz val="8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3" borderId="23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4" borderId="26" applyNumberFormat="0" applyAlignment="0" applyProtection="0">
      <alignment vertical="center"/>
    </xf>
    <xf numFmtId="0" fontId="46" fillId="5" borderId="27" applyNumberFormat="0" applyAlignment="0" applyProtection="0">
      <alignment vertical="center"/>
    </xf>
    <xf numFmtId="0" fontId="47" fillId="5" borderId="26" applyNumberFormat="0" applyAlignment="0" applyProtection="0">
      <alignment vertical="center"/>
    </xf>
    <xf numFmtId="0" fontId="48" fillId="6" borderId="28" applyNumberFormat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50" fillId="0" borderId="30" applyNumberFormat="0" applyFill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79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177" fontId="13" fillId="0" borderId="0" xfId="0" applyNumberFormat="1" applyFont="1">
      <alignment vertical="center"/>
    </xf>
    <xf numFmtId="0" fontId="14" fillId="0" borderId="0" xfId="0" applyFont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80" fontId="17" fillId="0" borderId="18" xfId="0" applyNumberFormat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76" fontId="19" fillId="0" borderId="1" xfId="0" applyNumberFormat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7" fontId="11" fillId="0" borderId="0" xfId="0" applyNumberFormat="1" applyFont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8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8" fontId="1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77" fontId="1" fillId="0" borderId="0" xfId="0" applyNumberFormat="1" applyFo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177" fontId="27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9" fontId="11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79" fontId="27" fillId="0" borderId="1" xfId="0" applyNumberFormat="1" applyFont="1" applyBorder="1" applyAlignment="1">
      <alignment horizontal="center"/>
    </xf>
    <xf numFmtId="0" fontId="28" fillId="2" borderId="1" xfId="0" applyFont="1" applyFill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182" fontId="19" fillId="0" borderId="0" xfId="0" applyNumberFormat="1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1" xfId="0" applyFont="1" applyBorder="1" applyAlignment="1">
      <alignment horizontal="left" vertical="top"/>
    </xf>
    <xf numFmtId="182" fontId="19" fillId="0" borderId="1" xfId="0" applyNumberFormat="1" applyFont="1" applyBorder="1" applyAlignment="1">
      <alignment horizontal="left" vertical="top"/>
    </xf>
    <xf numFmtId="0" fontId="29" fillId="0" borderId="0" xfId="0" applyFont="1" applyAlignment="1">
      <alignment horizontal="center" vertical="center"/>
    </xf>
    <xf numFmtId="182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82" fontId="19" fillId="0" borderId="1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182" fontId="28" fillId="0" borderId="1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176" fontId="33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235072</xdr:colOff>
      <xdr:row>35</xdr:row>
      <xdr:rowOff>50229</xdr:rowOff>
    </xdr:to>
    <xdr:pic>
      <xdr:nvPicPr>
        <xdr:cNvPr id="2" name="图片 1" descr=" "/>
        <xdr:cNvPicPr/>
      </xdr:nvPicPr>
      <xdr:blipFill>
        <a:blip r:embed="rId1"/>
        <a:srcRect/>
        <a:stretch>
          <a:fillRect/>
        </a:stretch>
      </xdr:blipFill>
      <xdr:spPr>
        <a:xfrm>
          <a:off x="0" y="0"/>
          <a:ext cx="8464550" cy="605091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03"/>
  <sheetViews>
    <sheetView tabSelected="1" zoomScale="130" zoomScaleNormal="130" workbookViewId="0">
      <pane xSplit="1" ySplit="7" topLeftCell="B28" activePane="bottomRight" state="frozen"/>
      <selection/>
      <selection pane="topRight"/>
      <selection pane="bottomLeft"/>
      <selection pane="bottomRight" activeCell="T39" sqref="T39"/>
    </sheetView>
  </sheetViews>
  <sheetFormatPr defaultColWidth="9" defaultRowHeight="14.25"/>
  <cols>
    <col min="1" max="1" width="5.25" style="105" customWidth="1"/>
    <col min="2" max="2" width="6.375" style="105" customWidth="1"/>
    <col min="3" max="3" width="9.625" style="106" customWidth="1"/>
    <col min="4" max="6" width="8.5" style="106" customWidth="1"/>
    <col min="7" max="7" width="9.25" style="107" customWidth="1"/>
    <col min="8" max="8" width="9" style="105" customWidth="1"/>
    <col min="9" max="9" width="7.625" style="108" customWidth="1"/>
    <col min="10" max="10" width="9" style="109" customWidth="1"/>
    <col min="11" max="11" width="8.625" style="109" customWidth="1"/>
    <col min="12" max="12" width="7" style="109" customWidth="1"/>
    <col min="13" max="14" width="7.375" style="109" customWidth="1"/>
    <col min="15" max="15" width="8.625" style="106" customWidth="1"/>
    <col min="16" max="16" width="8.125" style="106" customWidth="1"/>
    <col min="17" max="17" width="9.875" style="106" customWidth="1"/>
    <col min="18" max="18" width="9.75" style="108" customWidth="1"/>
    <col min="19" max="19" width="8.5" style="105" customWidth="1"/>
    <col min="20" max="20" width="9.5" style="105" customWidth="1"/>
    <col min="21" max="21" width="11.875" style="106" customWidth="1"/>
    <col min="22" max="16384" width="9" style="106"/>
  </cols>
  <sheetData>
    <row r="1" ht="104.25" hidden="1" customHeight="1" spans="1:21">
      <c r="A1" s="110" t="s">
        <v>0</v>
      </c>
      <c r="B1" s="110"/>
      <c r="C1" s="110"/>
      <c r="D1" s="110"/>
      <c r="E1" s="110"/>
      <c r="F1" s="110"/>
      <c r="G1" s="111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ht="102.75" hidden="1" customHeight="1" spans="1:21">
      <c r="A2" s="110" t="s">
        <v>1</v>
      </c>
      <c r="B2" s="110"/>
      <c r="C2" s="110"/>
      <c r="D2" s="110"/>
      <c r="E2" s="110"/>
      <c r="F2" s="110"/>
      <c r="G2" s="111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ht="89.25" hidden="1" customHeight="1" spans="1:21">
      <c r="A3" s="110" t="s">
        <v>2</v>
      </c>
      <c r="B3" s="110"/>
      <c r="C3" s="110"/>
      <c r="D3" s="110"/>
      <c r="E3" s="110"/>
      <c r="F3" s="110"/>
      <c r="G3" s="11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ht="31.5" customHeight="1" spans="1:21">
      <c r="A4" s="112" t="s">
        <v>3</v>
      </c>
      <c r="B4" s="112"/>
      <c r="C4" s="112"/>
      <c r="D4" s="112"/>
      <c r="E4" s="112"/>
      <c r="F4" s="112"/>
      <c r="G4" s="113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4"/>
      <c r="T4" s="114"/>
      <c r="U4" s="115"/>
    </row>
    <row r="5" ht="31.5" customHeight="1" spans="1:21">
      <c r="A5" s="116" t="s">
        <v>4</v>
      </c>
      <c r="B5" s="117" t="s">
        <v>5</v>
      </c>
      <c r="C5" s="118" t="s">
        <v>6</v>
      </c>
      <c r="D5" s="119" t="s">
        <v>7</v>
      </c>
      <c r="E5" s="119"/>
      <c r="F5" s="119"/>
      <c r="G5" s="120"/>
      <c r="H5" s="119" t="s">
        <v>8</v>
      </c>
      <c r="I5" s="119"/>
      <c r="J5" s="119"/>
      <c r="K5" s="119"/>
      <c r="L5" s="119"/>
      <c r="M5" s="119"/>
      <c r="N5" s="119"/>
      <c r="O5" s="119"/>
      <c r="P5" s="21" t="s">
        <v>9</v>
      </c>
      <c r="Q5" s="21" t="s">
        <v>10</v>
      </c>
      <c r="R5" s="116" t="s">
        <v>11</v>
      </c>
      <c r="S5" s="114"/>
      <c r="T5" s="114"/>
      <c r="U5" s="115"/>
    </row>
    <row r="6" ht="15.75" customHeight="1" spans="1:21">
      <c r="A6" s="116"/>
      <c r="B6" s="121"/>
      <c r="C6" s="118"/>
      <c r="D6" s="118" t="s">
        <v>12</v>
      </c>
      <c r="E6" s="118" t="s">
        <v>13</v>
      </c>
      <c r="F6" s="118" t="s">
        <v>14</v>
      </c>
      <c r="G6" s="122" t="s">
        <v>15</v>
      </c>
      <c r="H6" s="118" t="s">
        <v>16</v>
      </c>
      <c r="I6" s="118" t="s">
        <v>17</v>
      </c>
      <c r="J6" s="118"/>
      <c r="K6" s="118" t="s">
        <v>18</v>
      </c>
      <c r="L6" s="118" t="s">
        <v>19</v>
      </c>
      <c r="M6" s="118" t="s">
        <v>20</v>
      </c>
      <c r="N6" s="123" t="s">
        <v>21</v>
      </c>
      <c r="O6" s="118" t="s">
        <v>22</v>
      </c>
      <c r="P6" s="21"/>
      <c r="Q6" s="21"/>
      <c r="R6" s="116"/>
      <c r="S6" s="124"/>
      <c r="T6" s="124"/>
    </row>
    <row r="7" ht="38.25" spans="1:21">
      <c r="A7" s="116"/>
      <c r="B7" s="125"/>
      <c r="C7" s="118"/>
      <c r="D7" s="118"/>
      <c r="E7" s="118"/>
      <c r="F7" s="118"/>
      <c r="G7" s="122"/>
      <c r="H7" s="118"/>
      <c r="I7" s="118" t="s">
        <v>23</v>
      </c>
      <c r="J7" s="118" t="s">
        <v>24</v>
      </c>
      <c r="K7" s="118"/>
      <c r="L7" s="118"/>
      <c r="M7" s="118"/>
      <c r="N7" s="126"/>
      <c r="O7" s="118"/>
      <c r="P7" s="21"/>
      <c r="Q7" s="21"/>
      <c r="R7" s="116"/>
      <c r="S7" s="124"/>
      <c r="T7" s="124"/>
    </row>
    <row r="8" ht="15.95" customHeight="1" spans="1:21">
      <c r="A8" s="118">
        <v>1</v>
      </c>
      <c r="B8" s="118" t="s">
        <v>25</v>
      </c>
      <c r="C8" s="118" t="s">
        <v>26</v>
      </c>
      <c r="D8" s="127" t="str">
        <f>IF(SUMIF(高一质量奖!A:A,C8,高一质量奖!B:B)&gt;0,SUMIF(高一质量奖!A:A,C8,高一质量奖!B:B),"")</f>
        <v/>
      </c>
      <c r="E8" s="127" t="str">
        <f>IF(SUMIF(高二进步奖!A:A,C8,高二进步奖!B:B)&gt;0,SUMIF(高二进步奖!A:A,C8,高二进步奖!B:B),"")</f>
        <v/>
      </c>
      <c r="F8" s="127" t="str">
        <f>IF(SUMIF(高三进步奖!A:A,C8,高三进步奖!D:D)&gt;0,SUMIF(高三进步奖!A:A,C8,高三进步奖!D:D),"")</f>
        <v/>
      </c>
      <c r="G8" s="122">
        <f t="shared" ref="G8:G15" si="0">SUM(D8:F8)</f>
        <v>0</v>
      </c>
      <c r="H8" s="128">
        <f>IF(SUMIFS('1.gk_工作量'!$M$4:$M$93,'1.gk_工作量'!$B$4:$B$93,C8)&gt;0,SUMIFS('1.gk_工作量'!$M$4:$M$93,'1.gk_工作量'!$B$4:$B$93,C8),"")</f>
        <v>18278.7208161157</v>
      </c>
      <c r="I8" s="128">
        <f>IF(SUMIFS('2.gk_过程评价'!$D:$D,'2.gk_过程评价'!$B:$B,C8)&gt;0,SUMIFS('2.gk_过程评价'!$D:$D,'2.gk_过程评价'!$B:$B,C8),"")</f>
        <v>13040.6712959002</v>
      </c>
      <c r="J8" s="65">
        <f>IF(SUMIF('3.gk_上线质量'!B:B,C8,'3.gk_上线质量'!D:D)&lt;&gt;0,SUMIF('3.gk_上线质量'!B:B,C8,'3.gk_上线质量'!D:D),"")</f>
        <v>4658.06423887042</v>
      </c>
      <c r="K8" s="128">
        <f>IF(SUMIFS('4.gk_艺体质量'!E:E,'4.gk_艺体质量'!A:A,C8)&gt;0,SUMIFS('4.gk_艺体质量'!E:E,'4.gk_艺体质量'!A:A,C8),"")</f>
        <v>2651.15317656872</v>
      </c>
      <c r="L8" s="128">
        <f>IF(SUMIF('5.gk_超额目标'!B:B,C8,'5.gk_超额目标'!D:D)&gt;0,SUMIF('5.gk_超额目标'!B:B,C8,'5.gk_超额目标'!D:D),"")</f>
        <v>3583.39006126617</v>
      </c>
      <c r="M8" s="128">
        <f>IF(SUMIF('6.gk_年级管理'!A:A,C8,'6.gk_年级管理'!D:D)&gt;0,SUMIF('6.gk_年级管理'!A:A,C8,'6.gk_年级管理'!D:D),"")</f>
        <v>2180.88</v>
      </c>
      <c r="N8" s="128" t="str">
        <f>IF(SUMIF('7.gk_C9院校考核'!B:B,C8,'7.gk_C9院校考核'!F:F)&gt;0,SUMIF('7.gk_C9院校考核'!B:B,C8,'7.gk_C9院校考核'!F:F),"")</f>
        <v/>
      </c>
      <c r="O8" s="67">
        <f>SUM(H8:N8)</f>
        <v>44392.8795887212</v>
      </c>
      <c r="P8" s="25">
        <f>G8+O8</f>
        <v>44392.8795887212</v>
      </c>
      <c r="Q8" s="25">
        <f>IF(R8="辞职发0.3",P8*0.3,P8)</f>
        <v>44392.8795887212</v>
      </c>
      <c r="R8" s="129"/>
      <c r="S8" s="124"/>
      <c r="T8" s="124"/>
    </row>
    <row r="9" ht="15.95" customHeight="1" spans="1:21">
      <c r="A9" s="118">
        <v>2</v>
      </c>
      <c r="B9" s="118" t="s">
        <v>27</v>
      </c>
      <c r="C9" s="118" t="s">
        <v>28</v>
      </c>
      <c r="D9" s="127" t="str">
        <f>IF(SUMIF(高一质量奖!A:A,C9,高一质量奖!B:B)&gt;0,SUMIF(高一质量奖!A:A,C9,高一质量奖!B:B),"")</f>
        <v/>
      </c>
      <c r="E9" s="127" t="str">
        <f>IF(SUMIF(高二进步奖!A:A,C9,高二进步奖!B:B)&gt;0,SUMIF(高二进步奖!A:A,C9,高二进步奖!B:B),"")</f>
        <v/>
      </c>
      <c r="F9" s="127" t="str">
        <f>IF(SUMIF(高三进步奖!A:A,C9,高三进步奖!D:D)&gt;0,SUMIF(高三进步奖!A:A,C9,高三进步奖!D:D),"")</f>
        <v/>
      </c>
      <c r="G9" s="122">
        <f t="shared" si="0"/>
        <v>0</v>
      </c>
      <c r="H9" s="128">
        <f>IF(SUMIFS('1.gk_工作量'!$M$4:$M$93,'1.gk_工作量'!$B$4:$B$93,C9)&gt;0,SUMIFS('1.gk_工作量'!$M$4:$M$93,'1.gk_工作量'!$B$4:$B$93,C9),"")</f>
        <v>13661.8369910889</v>
      </c>
      <c r="I9" s="128">
        <f>IF(SUMIFS('2.gk_过程评价'!$D:$D,'2.gk_过程评价'!$B:$B,C9)&gt;0,SUMIFS('2.gk_过程评价'!$D:$D,'2.gk_过程评价'!$B:$B,C9),"")</f>
        <v>13186.0544108634</v>
      </c>
      <c r="J9" s="65">
        <f>IF(SUMIF('3.gk_上线质量'!B:B,C9,'3.gk_上线质量'!D:D)&lt;&gt;0,SUMIF('3.gk_上线质量'!B:B,C9,'3.gk_上线质量'!D:D),"")</f>
        <v>13764.3700031486</v>
      </c>
      <c r="K9" s="128">
        <f>IF(SUMIFS('4.gk_艺体质量'!E:E,'4.gk_艺体质量'!A:A,C9)&gt;0,SUMIFS('4.gk_艺体质量'!E:E,'4.gk_艺体质量'!A:A,C9),"")</f>
        <v>657.804923509532</v>
      </c>
      <c r="L9" s="128">
        <f>IF(SUMIF('5.gk_超额目标'!B:B,C9,'5.gk_超额目标'!D:D)&gt;0,SUMIF('5.gk_超额目标'!B:B,C9,'5.gk_超额目标'!D:D),"")</f>
        <v>2859.08781484003</v>
      </c>
      <c r="M9" s="128" t="str">
        <f>IF(SUMIF('6.gk_年级管理'!A:A,C9,'6.gk_年级管理'!D:D)&gt;0,SUMIF('6.gk_年级管理'!A:A,C9,'6.gk_年级管理'!D:D),"")</f>
        <v/>
      </c>
      <c r="N9" s="128" t="str">
        <f>IF(SUMIF('7.gk_C9院校考核'!B:B,C9,'7.gk_C9院校考核'!F:F)&gt;0,SUMIF('7.gk_C9院校考核'!B:B,C9,'7.gk_C9院校考核'!F:F),"")</f>
        <v/>
      </c>
      <c r="O9" s="67">
        <f t="shared" ref="O9:O72" si="1">SUM(H9:N9)</f>
        <v>44129.1541434504</v>
      </c>
      <c r="P9" s="25">
        <f t="shared" ref="P9:P40" si="2">G9+O9</f>
        <v>44129.1541434504</v>
      </c>
      <c r="Q9" s="25">
        <f>IF(R9="辞职发0.3",P9*0.3,P9)</f>
        <v>44129.1541434504</v>
      </c>
      <c r="R9" s="129"/>
      <c r="S9" s="124"/>
      <c r="T9" s="124"/>
    </row>
    <row r="10" ht="15.95" customHeight="1" spans="1:21">
      <c r="A10" s="118">
        <v>3</v>
      </c>
      <c r="B10" s="118" t="s">
        <v>29</v>
      </c>
      <c r="C10" s="130" t="s">
        <v>30</v>
      </c>
      <c r="D10" s="127" t="str">
        <f>IF(SUMIF(高一质量奖!A:A,C10,高一质量奖!B:B)&gt;0,SUMIF(高一质量奖!A:A,C10,高一质量奖!B:B),"")</f>
        <v/>
      </c>
      <c r="E10" s="127" t="str">
        <f>IF(SUMIF(高二进步奖!A:A,C10,高二进步奖!B:B)&gt;0,SUMIF(高二进步奖!A:A,C10,高二进步奖!B:B),"")</f>
        <v/>
      </c>
      <c r="F10" s="127" t="str">
        <f>IF(SUMIF(高三进步奖!A:A,C10,高三进步奖!D:D)&gt;0,SUMIF(高三进步奖!A:A,C10,高三进步奖!D:D),"")</f>
        <v/>
      </c>
      <c r="G10" s="122">
        <f t="shared" si="0"/>
        <v>0</v>
      </c>
      <c r="H10" s="128">
        <f>IF(SUMIFS('1.gk_工作量'!$M$4:$M$93,'1.gk_工作量'!$B$4:$B$93,C10)&gt;0,SUMIFS('1.gk_工作量'!$M$4:$M$93,'1.gk_工作量'!$B$4:$B$93,C10),"")</f>
        <v>18506.1805146274</v>
      </c>
      <c r="I10" s="128">
        <f>IF(SUMIFS('2.gk_过程评价'!$D:$D,'2.gk_过程评价'!$B:$B,C10)&gt;0,SUMIFS('2.gk_过程评价'!$D:$D,'2.gk_过程评价'!$B:$B,C10),"")</f>
        <v>12962.1508795146</v>
      </c>
      <c r="J10" s="65">
        <f>IF(SUMIF('3.gk_上线质量'!B:B,C10,'3.gk_上线质量'!D:D)&lt;&gt;0,SUMIF('3.gk_上线质量'!B:B,C10,'3.gk_上线质量'!D:D),"")</f>
        <v>4893.71128629769</v>
      </c>
      <c r="K10" s="128">
        <f>IF(SUMIFS('4.gk_艺体质量'!E:E,'4.gk_艺体质量'!A:A,C10)&gt;0,SUMIFS('4.gk_艺体质量'!E:E,'4.gk_艺体质量'!A:A,C10),"")</f>
        <v>2212.6165608957</v>
      </c>
      <c r="L10" s="128">
        <f>IF(SUMIF('5.gk_超额目标'!B:B,C10,'5.gk_超额目标'!D:D)&gt;0,SUMIF('5.gk_超额目标'!B:B,C10,'5.gk_超额目标'!D:D),"")</f>
        <v>3964.6017699115</v>
      </c>
      <c r="M10" s="128" t="str">
        <f>IF(SUMIF('6.gk_年级管理'!A:A,C10,'6.gk_年级管理'!D:D)&gt;0,SUMIF('6.gk_年级管理'!A:A,C10,'6.gk_年级管理'!D:D),"")</f>
        <v/>
      </c>
      <c r="N10" s="128" t="str">
        <f>IF(SUMIF('7.gk_C9院校考核'!B:B,C10,'7.gk_C9院校考核'!F:F)&gt;0,SUMIF('7.gk_C9院校考核'!B:B,C10,'7.gk_C9院校考核'!F:F),"")</f>
        <v/>
      </c>
      <c r="O10" s="67">
        <f t="shared" si="1"/>
        <v>42539.2610112469</v>
      </c>
      <c r="P10" s="25">
        <f t="shared" si="2"/>
        <v>42539.2610112469</v>
      </c>
      <c r="Q10" s="25">
        <f>IF(R10="辞职发0.3",P10*0.3,P10)</f>
        <v>42539.2610112469</v>
      </c>
      <c r="R10" s="129"/>
      <c r="S10" s="124"/>
      <c r="T10" s="124"/>
    </row>
    <row r="11" ht="15.95" customHeight="1" spans="1:21">
      <c r="A11" s="118">
        <v>4</v>
      </c>
      <c r="B11" s="118" t="s">
        <v>31</v>
      </c>
      <c r="C11" s="118" t="s">
        <v>32</v>
      </c>
      <c r="D11" s="127" t="str">
        <f>IF(SUMIF(高一质量奖!A:A,C11,高一质量奖!B:B)&gt;0,SUMIF(高一质量奖!A:A,C11,高一质量奖!B:B),"")</f>
        <v/>
      </c>
      <c r="E11" s="127" t="str">
        <f>IF(SUMIF(高二进步奖!A:A,C11,高二进步奖!B:B)&gt;0,SUMIF(高二进步奖!A:A,C11,高二进步奖!B:B),"")</f>
        <v/>
      </c>
      <c r="F11" s="127" t="str">
        <f>IF(SUMIF(高三进步奖!A:A,C11,高三进步奖!D:D)&gt;0,SUMIF(高三进步奖!A:A,C11,高三进步奖!D:D),"")</f>
        <v/>
      </c>
      <c r="G11" s="122">
        <f t="shared" si="0"/>
        <v>0</v>
      </c>
      <c r="H11" s="128">
        <f>IF(SUMIFS('1.gk_工作量'!$M$4:$M$93,'1.gk_工作量'!$B$4:$B$93,C11)&gt;0,SUMIFS('1.gk_工作量'!$M$4:$M$93,'1.gk_工作量'!$B$4:$B$93,C11),"")</f>
        <v>1246.51810540573</v>
      </c>
      <c r="I11" s="128">
        <f>IF(SUMIFS('2.gk_过程评价'!$D:$D,'2.gk_过程评价'!$B:$B,C11)&gt;0,SUMIFS('2.gk_过程评价'!$D:$D,'2.gk_过程评价'!$B:$B,C11),"")</f>
        <v>2110.62859574778</v>
      </c>
      <c r="J11" s="65">
        <f>IF(SUMIF('3.gk_上线质量'!B:B,C11,'3.gk_上线质量'!D:D)&lt;&gt;0,SUMIF('3.gk_上线质量'!B:B,C11,'3.gk_上线质量'!D:D),"")</f>
        <v>926.447980981158</v>
      </c>
      <c r="K11" s="128" t="str">
        <f>IF(SUMIFS('4.gk_艺体质量'!E:E,'4.gk_艺体质量'!A:A,C11)&gt;0,SUMIFS('4.gk_艺体质量'!E:E,'4.gk_艺体质量'!A:A,C11),"")</f>
        <v/>
      </c>
      <c r="L11" s="128">
        <f>IF(SUMIF('5.gk_超额目标'!B:B,C11,'5.gk_超额目标'!D:D)&gt;0,SUMIF('5.gk_超额目标'!B:B,C11,'5.gk_超额目标'!D:D),"")</f>
        <v>600.408441116406</v>
      </c>
      <c r="M11" s="128" t="str">
        <f>IF(SUMIF('6.gk_年级管理'!A:A,C11,'6.gk_年级管理'!D:D)&gt;0,SUMIF('6.gk_年级管理'!A:A,C11,'6.gk_年级管理'!D:D),"")</f>
        <v/>
      </c>
      <c r="N11" s="128" t="str">
        <f>IF(SUMIF('7.gk_C9院校考核'!B:B,C11,'7.gk_C9院校考核'!F:F)&gt;0,SUMIF('7.gk_C9院校考核'!B:B,C11,'7.gk_C9院校考核'!F:F),"")</f>
        <v/>
      </c>
      <c r="O11" s="67">
        <f t="shared" si="1"/>
        <v>4884.00312325107</v>
      </c>
      <c r="P11" s="25">
        <f t="shared" si="2"/>
        <v>4884.00312325107</v>
      </c>
      <c r="Q11" s="25">
        <f>IF(R11="辞职发0.3",P11*0.3,P11)</f>
        <v>4884.00312325107</v>
      </c>
      <c r="R11" s="131"/>
      <c r="S11" s="124"/>
      <c r="T11" s="124"/>
    </row>
    <row r="12" ht="15.95" customHeight="1" spans="1:21">
      <c r="A12" s="118">
        <v>5</v>
      </c>
      <c r="B12" s="118"/>
      <c r="C12" s="118" t="s">
        <v>33</v>
      </c>
      <c r="D12" s="127" t="str">
        <f>IF(SUMIF(高一质量奖!A:A,C12,高一质量奖!B:B)&gt;0,SUMIF(高一质量奖!A:A,C12,高一质量奖!B:B),"")</f>
        <v/>
      </c>
      <c r="E12" s="127" t="str">
        <f>IF(SUMIF(高二进步奖!A:A,C12,高二进步奖!B:B)&gt;0,SUMIF(高二进步奖!A:A,C12,高二进步奖!B:B),"")</f>
        <v/>
      </c>
      <c r="F12" s="127" t="str">
        <f>IF(SUMIF(高三进步奖!A:A,C12,高三进步奖!D:D)&gt;0,SUMIF(高三进步奖!A:A,C12,高三进步奖!D:D),"")</f>
        <v/>
      </c>
      <c r="G12" s="122">
        <f t="shared" si="0"/>
        <v>0</v>
      </c>
      <c r="H12" s="128">
        <f>IF(SUMIFS('1.gk_工作量'!$M$4:$M$93,'1.gk_工作量'!$B$4:$B$93,C12)&gt;0,SUMIFS('1.gk_工作量'!$M$4:$M$93,'1.gk_工作量'!$B$4:$B$93,C12),"")</f>
        <v>1187.16010038641</v>
      </c>
      <c r="I12" s="128">
        <f>IF(SUMIFS('2.gk_过程评价'!$D:$D,'2.gk_过程评价'!$B:$B,C12)&gt;0,SUMIFS('2.gk_过程评价'!$D:$D,'2.gk_过程评价'!$B:$B,C12),"")</f>
        <v>2200.98432925391</v>
      </c>
      <c r="J12" s="65">
        <f>IF(SUMIF('3.gk_上线质量'!B:B,C12,'3.gk_上线质量'!D:D)&lt;&gt;0,SUMIF('3.gk_上线质量'!B:B,C12,'3.gk_上线质量'!D:D),"")</f>
        <v>1158.86698666284</v>
      </c>
      <c r="K12" s="128">
        <f>IF(SUMIFS('4.gk_艺体质量'!E:E,'4.gk_艺体质量'!A:A,C12)&gt;0,SUMIFS('4.gk_艺体质量'!E:E,'4.gk_艺体质量'!A:A,C12),"")</f>
        <v>79.7339301223675</v>
      </c>
      <c r="L12" s="128">
        <f>IF(SUMIF('5.gk_超额目标'!B:B,C12,'5.gk_超额目标'!D:D)&gt;0,SUMIF('5.gk_超额目标'!B:B,C12,'5.gk_超额目标'!D:D),"")</f>
        <v>142.954390742001</v>
      </c>
      <c r="M12" s="128" t="str">
        <f>IF(SUMIF('6.gk_年级管理'!A:A,C12,'6.gk_年级管理'!D:D)&gt;0,SUMIF('6.gk_年级管理'!A:A,C12,'6.gk_年级管理'!D:D),"")</f>
        <v/>
      </c>
      <c r="N12" s="128" t="str">
        <f>IF(SUMIF('7.gk_C9院校考核'!B:B,C12,'7.gk_C9院校考核'!F:F)&gt;0,SUMIF('7.gk_C9院校考核'!B:B,C12,'7.gk_C9院校考核'!F:F),"")</f>
        <v/>
      </c>
      <c r="O12" s="67">
        <f t="shared" si="1"/>
        <v>4769.69973716753</v>
      </c>
      <c r="P12" s="25">
        <f t="shared" si="2"/>
        <v>4769.69973716753</v>
      </c>
      <c r="Q12" s="25">
        <f>IF(R12="辞职发0.3",P12*0.3,P12)</f>
        <v>1430.90992115026</v>
      </c>
      <c r="R12" s="129" t="s">
        <v>34</v>
      </c>
      <c r="S12" s="124"/>
      <c r="T12" s="124"/>
    </row>
    <row r="13" ht="15.95" customHeight="1" spans="1:21">
      <c r="A13" s="118">
        <v>6</v>
      </c>
      <c r="B13" s="118" t="s">
        <v>35</v>
      </c>
      <c r="C13" s="118" t="s">
        <v>36</v>
      </c>
      <c r="D13" s="127" t="str">
        <f>IF(SUMIF(高一质量奖!A:A,C13,高一质量奖!B:B)&gt;0,SUMIF(高一质量奖!A:A,C13,高一质量奖!B:B),"")</f>
        <v/>
      </c>
      <c r="E13" s="127" t="str">
        <f>IF(SUMIF(高二进步奖!A:A,C13,高二进步奖!B:B)&gt;0,SUMIF(高二进步奖!A:A,C13,高二进步奖!B:B),"")</f>
        <v/>
      </c>
      <c r="F13" s="127" t="str">
        <f>IF(SUMIF(高三进步奖!A:A,C13,高三进步奖!D:D)&gt;0,SUMIF(高三进步奖!A:A,C13,高三进步奖!D:D),"")</f>
        <v/>
      </c>
      <c r="G13" s="122">
        <f t="shared" si="0"/>
        <v>0</v>
      </c>
      <c r="H13" s="128">
        <f>IF(SUMIFS('1.gk_工作量'!$M$4:$M$93,'1.gk_工作量'!$B$4:$B$93,C13)&gt;0,SUMIFS('1.gk_工作量'!$M$4:$M$93,'1.gk_工作量'!$B$4:$B$93,C13),"")</f>
        <v>1424.59212046369</v>
      </c>
      <c r="I13" s="128">
        <f>IF(SUMIFS('2.gk_过程评价'!$D:$D,'2.gk_过程评价'!$B:$B,C13)&gt;0,SUMIFS('2.gk_过程评价'!$D:$D,'2.gk_过程评价'!$B:$B,C13),"")</f>
        <v>1837.57122296488</v>
      </c>
      <c r="J13" s="65">
        <f>IF(SUMIF('3.gk_上线质量'!B:B,C13,'3.gk_上线质量'!D:D)&lt;&gt;0,SUMIF('3.gk_上线质量'!B:B,C13,'3.gk_上线质量'!D:D),"")</f>
        <v>1197.60348760979</v>
      </c>
      <c r="K13" s="128" t="str">
        <f>IF(SUMIFS('4.gk_艺体质量'!E:E,'4.gk_艺体质量'!A:A,C13)&gt;0,SUMIFS('4.gk_艺体质量'!E:E,'4.gk_艺体质量'!A:A,C13),"")</f>
        <v/>
      </c>
      <c r="L13" s="128">
        <f>IF(SUMIF('5.gk_超额目标'!B:B,C13,'5.gk_超额目标'!D:D)&gt;0,SUMIF('5.gk_超额目标'!B:B,C13,'5.gk_超额目标'!D:D),"")</f>
        <v>257.317903335602</v>
      </c>
      <c r="M13" s="128" t="str">
        <f>IF(SUMIF('6.gk_年级管理'!A:A,C13,'6.gk_年级管理'!D:D)&gt;0,SUMIF('6.gk_年级管理'!A:A,C13,'6.gk_年级管理'!D:D),"")</f>
        <v/>
      </c>
      <c r="N13" s="128" t="str">
        <f>IF(SUMIF('7.gk_C9院校考核'!B:B,C13,'7.gk_C9院校考核'!F:F)&gt;0,SUMIF('7.gk_C9院校考核'!B:B,C13,'7.gk_C9院校考核'!F:F),"")</f>
        <v/>
      </c>
      <c r="O13" s="67">
        <f t="shared" si="1"/>
        <v>4717.08473437396</v>
      </c>
      <c r="P13" s="25">
        <f t="shared" si="2"/>
        <v>4717.08473437396</v>
      </c>
      <c r="Q13" s="25">
        <f t="shared" ref="Q13:Q43" si="3">IF(R13="辞职发0.3",P13*0.3,P13)</f>
        <v>4717.08473437396</v>
      </c>
      <c r="R13" s="129"/>
      <c r="S13" s="124"/>
      <c r="T13" s="124"/>
    </row>
    <row r="14" ht="15.95" customHeight="1" spans="1:21">
      <c r="A14" s="118">
        <v>7</v>
      </c>
      <c r="B14" s="118" t="s">
        <v>37</v>
      </c>
      <c r="C14" s="118" t="s">
        <v>38</v>
      </c>
      <c r="D14" s="127" t="str">
        <f>IF(SUMIF(高一质量奖!A:A,C14,高一质量奖!B:B)&gt;0,SUMIF(高一质量奖!A:A,C14,高一质量奖!B:B),"")</f>
        <v/>
      </c>
      <c r="E14" s="127" t="str">
        <f>IF(SUMIF(高二进步奖!A:A,C14,高二进步奖!B:B)&gt;0,SUMIF(高二进步奖!A:A,C14,高二进步奖!B:B),"")</f>
        <v/>
      </c>
      <c r="F14" s="127" t="str">
        <f>IF(SUMIF(高三进步奖!A:A,C14,高三进步奖!D:D)&gt;0,SUMIF(高三进步奖!A:A,C14,高三进步奖!D:D),"")</f>
        <v/>
      </c>
      <c r="G14" s="122">
        <f t="shared" si="0"/>
        <v>0</v>
      </c>
      <c r="H14" s="128">
        <f>IF(SUMIFS('1.gk_工作量'!$M$4:$M$93,'1.gk_工作量'!$B$4:$B$93,C14)&gt;0,SUMIFS('1.gk_工作量'!$M$4:$M$93,'1.gk_工作量'!$B$4:$B$93,C14),"")</f>
        <v>7746.5334613025</v>
      </c>
      <c r="I14" s="128" t="str">
        <f>IF(SUMIFS('2.gk_过程评价'!$D:$D,'2.gk_过程评价'!$B:$B,C14)&gt;0,SUMIFS('2.gk_过程评价'!$D:$D,'2.gk_过程评价'!$B:$B,C14),"")</f>
        <v/>
      </c>
      <c r="J14" s="65" t="str">
        <f>IF(SUMIF('3.gk_上线质量'!B:B,C14,'3.gk_上线质量'!D:D)&lt;&gt;0,SUMIF('3.gk_上线质量'!B:B,C14,'3.gk_上线质量'!D:D),"")</f>
        <v/>
      </c>
      <c r="K14" s="128" t="str">
        <f>IF(SUMIFS('4.gk_艺体质量'!E:E,'4.gk_艺体质量'!A:A,C14)&gt;0,SUMIFS('4.gk_艺体质量'!E:E,'4.gk_艺体质量'!A:A,C14),"")</f>
        <v/>
      </c>
      <c r="L14" s="128" t="str">
        <f>IF(SUMIF('5.gk_超额目标'!B:B,C14,'5.gk_超额目标'!D:D)&gt;0,SUMIF('5.gk_超额目标'!B:B,C14,'5.gk_超额目标'!D:D),"")</f>
        <v/>
      </c>
      <c r="M14" s="128" t="str">
        <f>IF(SUMIF('6.gk_年级管理'!A:A,C14,'6.gk_年级管理'!D:D)&gt;0,SUMIF('6.gk_年级管理'!A:A,C14,'6.gk_年级管理'!D:D),"")</f>
        <v/>
      </c>
      <c r="N14" s="128" t="str">
        <f>IF(SUMIF('7.gk_C9院校考核'!B:B,C14,'7.gk_C9院校考核'!F:F)&gt;0,SUMIF('7.gk_C9院校考核'!B:B,C14,'7.gk_C9院校考核'!F:F),"")</f>
        <v/>
      </c>
      <c r="O14" s="67">
        <f t="shared" si="1"/>
        <v>7746.5334613025</v>
      </c>
      <c r="P14" s="25">
        <f t="shared" si="2"/>
        <v>7746.5334613025</v>
      </c>
      <c r="Q14" s="25">
        <f t="shared" si="3"/>
        <v>7746.5334613025</v>
      </c>
      <c r="R14" s="132"/>
      <c r="S14" s="124"/>
      <c r="T14" s="124"/>
    </row>
    <row r="15" ht="15.95" customHeight="1" spans="1:21">
      <c r="A15" s="118">
        <v>8</v>
      </c>
      <c r="B15" s="118"/>
      <c r="C15" s="118" t="s">
        <v>39</v>
      </c>
      <c r="D15" s="127" t="str">
        <f>IF(SUMIF(高一质量奖!A:A,C15,高一质量奖!B:B)&gt;0,SUMIF(高一质量奖!A:A,C15,高一质量奖!B:B),"")</f>
        <v/>
      </c>
      <c r="E15" s="127" t="str">
        <f>IF(SUMIF(高二进步奖!A:A,C15,高二进步奖!B:B)&gt;0,SUMIF(高二进步奖!A:A,C15,高二进步奖!B:B),"")</f>
        <v/>
      </c>
      <c r="F15" s="127" t="str">
        <f>IF(SUMIF(高三进步奖!A:A,C15,高三进步奖!D:D)&gt;0,SUMIF(高三进步奖!A:A,C15,高三进步奖!D:D),"")</f>
        <v/>
      </c>
      <c r="G15" s="122">
        <f t="shared" si="0"/>
        <v>0</v>
      </c>
      <c r="H15" s="128">
        <f>IF(SUMIFS('1.gk_工作量'!$M$4:$M$93,'1.gk_工作量'!$B$4:$B$93,C15)&gt;0,SUMIFS('1.gk_工作量'!$M$4:$M$93,'1.gk_工作量'!$B$4:$B$93,C15),"")</f>
        <v>3442.76429112058</v>
      </c>
      <c r="I15" s="128">
        <f>IF(SUMIFS('2.gk_过程评价'!$D:$D,'2.gk_过程评价'!$B:$B,C15)&gt;0,SUMIFS('2.gk_过程评价'!$D:$D,'2.gk_过程评价'!$B:$B,C15),"")</f>
        <v>4009.47010073172</v>
      </c>
      <c r="J15" s="65">
        <f>IF(SUMIF('3.gk_上线质量'!B:B,C15,'3.gk_上线质量'!D:D)&lt;&gt;0,SUMIF('3.gk_上线质量'!B:B,C15,'3.gk_上线质量'!D:D),"")</f>
        <v>3537.93375315453</v>
      </c>
      <c r="K15" s="128">
        <f>IF(SUMIFS('4.gk_艺体质量'!E:E,'4.gk_艺体质量'!A:A,C15)&gt;0,SUMIFS('4.gk_艺体质量'!E:E,'4.gk_艺体质量'!A:A,C15),"")</f>
        <v>4166.0978488937</v>
      </c>
      <c r="L15" s="128">
        <f>IF(SUMIF('5.gk_超额目标'!B:B,C15,'5.gk_超额目标'!D:D)&gt;0,SUMIF('5.gk_超额目标'!B:B,C15,'5.gk_超额目标'!D:D),"")</f>
        <v>857.726344452008</v>
      </c>
      <c r="M15" s="128" t="str">
        <f>IF(SUMIF('6.gk_年级管理'!A:A,C15,'6.gk_年级管理'!D:D)&gt;0,SUMIF('6.gk_年级管理'!A:A,C15,'6.gk_年级管理'!D:D),"")</f>
        <v/>
      </c>
      <c r="N15" s="128" t="str">
        <f>IF(SUMIF('7.gk_C9院校考核'!B:B,C15,'7.gk_C9院校考核'!F:F)&gt;0,SUMIF('7.gk_C9院校考核'!B:B,C15,'7.gk_C9院校考核'!F:F),"")</f>
        <v/>
      </c>
      <c r="O15" s="67">
        <f t="shared" si="1"/>
        <v>16013.9923383525</v>
      </c>
      <c r="P15" s="25">
        <f t="shared" si="2"/>
        <v>16013.9923383525</v>
      </c>
      <c r="Q15" s="25">
        <f t="shared" si="3"/>
        <v>4804.19770150576</v>
      </c>
      <c r="R15" s="129" t="s">
        <v>34</v>
      </c>
      <c r="S15" s="124"/>
      <c r="T15" s="124"/>
    </row>
    <row r="16" ht="15.95" customHeight="1" spans="1:21">
      <c r="A16" s="118">
        <v>9</v>
      </c>
      <c r="B16" s="118" t="s">
        <v>40</v>
      </c>
      <c r="C16" s="118" t="s">
        <v>41</v>
      </c>
      <c r="D16" s="127"/>
      <c r="E16" s="127"/>
      <c r="F16" s="127"/>
      <c r="G16" s="122"/>
      <c r="H16" s="128" t="str">
        <f>IF(SUMIFS('1.gk_工作量'!$M$4:$M$93,'1.gk_工作量'!$B$4:$B$93,C16)&gt;0,SUMIFS('1.gk_工作量'!$M$4:$M$93,'1.gk_工作量'!$B$4:$B$93,C16),"")</f>
        <v/>
      </c>
      <c r="I16" s="128" t="str">
        <f>IF(SUMIFS('2.gk_过程评价'!$D:$D,'2.gk_过程评价'!$B:$B,C16)&gt;0,SUMIFS('2.gk_过程评价'!$D:$D,'2.gk_过程评价'!$B:$B,C16),"")</f>
        <v/>
      </c>
      <c r="J16" s="65" t="str">
        <f>IF(SUMIF('3.gk_上线质量'!B:B,C16,'3.gk_上线质量'!D:D)&lt;&gt;0,SUMIF('3.gk_上线质量'!B:B,C16,'3.gk_上线质量'!D:D),"")</f>
        <v/>
      </c>
      <c r="K16" s="128">
        <f>IF(SUMIFS('4.gk_艺体质量'!E:E,'4.gk_艺体质量'!A:A,C16)&gt;0,SUMIFS('4.gk_艺体质量'!E:E,'4.gk_艺体质量'!A:A,C16),"")</f>
        <v>74700</v>
      </c>
      <c r="L16" s="128" t="str">
        <f>IF(SUMIF('5.gk_超额目标'!B:B,C16,'5.gk_超额目标'!D:D)&gt;0,SUMIF('5.gk_超额目标'!B:B,C16,'5.gk_超额目标'!D:D),"")</f>
        <v/>
      </c>
      <c r="M16" s="128" t="str">
        <f>IF(SUMIF('6.gk_年级管理'!A:A,C16,'6.gk_年级管理'!D:D)&gt;0,SUMIF('6.gk_年级管理'!A:A,C16,'6.gk_年级管理'!D:D),"")</f>
        <v/>
      </c>
      <c r="N16" s="128" t="str">
        <f>IF(SUMIF('7.gk_C9院校考核'!B:B,C16,'7.gk_C9院校考核'!F:F)&gt;0,SUMIF('7.gk_C9院校考核'!B:B,C16,'7.gk_C9院校考核'!F:F),"")</f>
        <v/>
      </c>
      <c r="O16" s="67">
        <f t="shared" si="1"/>
        <v>74700</v>
      </c>
      <c r="P16" s="25">
        <f t="shared" si="2"/>
        <v>74700</v>
      </c>
      <c r="Q16" s="25">
        <f t="shared" si="3"/>
        <v>74700</v>
      </c>
      <c r="R16" s="128" t="str">
        <f>IF(SUMIFS('4.gk_艺体质量'!K:K,'4.gk_艺体质量'!G:G,I16)&gt;0,SUMIFS('4.gk_艺体质量'!K:K,'4.gk_艺体质量'!G:G,I16),"")</f>
        <v/>
      </c>
      <c r="S16" s="124"/>
      <c r="T16" s="124"/>
    </row>
    <row r="17" ht="15.95" customHeight="1" spans="1:20">
      <c r="A17" s="118">
        <v>10</v>
      </c>
      <c r="B17" s="118" t="s">
        <v>42</v>
      </c>
      <c r="C17" s="118" t="s">
        <v>43</v>
      </c>
      <c r="D17" s="127" t="str">
        <f>IF(SUMIF(高一质量奖!A:A,C17,高一质量奖!B:B)&gt;0,SUMIF(高一质量奖!A:A,C17,高一质量奖!B:B),"")</f>
        <v/>
      </c>
      <c r="E17" s="127" t="str">
        <f>IF(SUMIF(高二进步奖!A:A,C17,高二进步奖!B:B)&gt;0,SUMIF(高二进步奖!A:A,C17,高二进步奖!B:B),"")</f>
        <v/>
      </c>
      <c r="F17" s="127" t="str">
        <f>IF(SUMIF(高三进步奖!A:A,C17,高三进步奖!D:D)&gt;0,SUMIF(高三进步奖!A:A,C17,高三进步奖!D:D),"")</f>
        <v/>
      </c>
      <c r="G17" s="122">
        <f t="shared" ref="G17:G73" si="4">SUM(D17:F17)</f>
        <v>0</v>
      </c>
      <c r="H17" s="128">
        <f>IF(SUMIFS('1.gk_工作量'!$M$4:$M$93,'1.gk_工作量'!$B$4:$B$93,C17)&gt;0,SUMIFS('1.gk_工作量'!$M$4:$M$93,'1.gk_工作量'!$B$4:$B$93,C17),"")</f>
        <v>12963.8591683986</v>
      </c>
      <c r="I17" s="128">
        <f>IF(SUMIFS('2.gk_过程评价'!$D:$D,'2.gk_过程评价'!$B:$B,C17)&gt;0,SUMIFS('2.gk_过程评价'!$D:$D,'2.gk_过程评价'!$B:$B,C17),"")</f>
        <v>13293.3014513412</v>
      </c>
      <c r="J17" s="65">
        <f>IF(SUMIF('3.gk_上线质量'!B:B,C17,'3.gk_上线质量'!D:D)&lt;&gt;0,SUMIF('3.gk_上线质量'!B:B,C17,'3.gk_上线质量'!D:D),"")</f>
        <v>29617.2830156869</v>
      </c>
      <c r="K17" s="128">
        <f>IF(SUMIFS('4.gk_艺体质量'!E:E,'4.gk_艺体质量'!A:A,C17)&gt;0,SUMIFS('4.gk_艺体质量'!E:E,'4.gk_艺体质量'!A:A,C17),"")</f>
        <v>1694.34601510031</v>
      </c>
      <c r="L17" s="128">
        <f>IF(SUMIF('5.gk_超额目标'!B:B,C17,'5.gk_超额目标'!D:D)&gt;0,SUMIF('5.gk_超额目标'!B:B,C17,'5.gk_超额目标'!D:D),"")</f>
        <v>6280.46289993193</v>
      </c>
      <c r="M17" s="128">
        <f>IF(SUMIF('6.gk_年级管理'!A:A,C17,'6.gk_年级管理'!D:D)&gt;0,SUMIF('6.gk_年级管理'!A:A,C17,'6.gk_年级管理'!D:D),"")</f>
        <v>2180.88</v>
      </c>
      <c r="N17" s="128" t="str">
        <f>IF(SUMIF('7.gk_C9院校考核'!B:B,C17,'7.gk_C9院校考核'!F:F)&gt;0,SUMIF('7.gk_C9院校考核'!B:B,C17,'7.gk_C9院校考核'!F:F),"")</f>
        <v/>
      </c>
      <c r="O17" s="67">
        <f t="shared" si="1"/>
        <v>66030.1325504589</v>
      </c>
      <c r="P17" s="25">
        <f t="shared" si="2"/>
        <v>66030.1325504589</v>
      </c>
      <c r="Q17" s="25">
        <f t="shared" si="3"/>
        <v>66030.1325504589</v>
      </c>
      <c r="R17" s="132"/>
      <c r="S17" s="124"/>
      <c r="T17" s="124"/>
    </row>
    <row r="18" ht="15.95" customHeight="1" spans="1:20">
      <c r="A18" s="118">
        <v>11</v>
      </c>
      <c r="B18" s="118" t="s">
        <v>44</v>
      </c>
      <c r="C18" s="118" t="s">
        <v>45</v>
      </c>
      <c r="D18" s="127" t="str">
        <f>IF(SUMIF(高一质量奖!A:A,C18,高一质量奖!B:B)&gt;0,SUMIF(高一质量奖!A:A,C18,高一质量奖!B:B),"")</f>
        <v/>
      </c>
      <c r="E18" s="127" t="str">
        <f>IF(SUMIF(高二进步奖!A:A,C18,高二进步奖!B:B)&gt;0,SUMIF(高二进步奖!A:A,C18,高二进步奖!B:B),"")</f>
        <v/>
      </c>
      <c r="F18" s="127" t="str">
        <f>IF(SUMIF(高三进步奖!A:A,C18,高三进步奖!D:D)&gt;0,SUMIF(高三进步奖!A:A,C18,高三进步奖!D:D),"")</f>
        <v/>
      </c>
      <c r="G18" s="122">
        <f t="shared" si="4"/>
        <v>0</v>
      </c>
      <c r="H18" s="128">
        <f>IF(SUMIFS('1.gk_工作量'!$M$4:$M$93,'1.gk_工作量'!$B$4:$B$93,C18)&gt;0,SUMIFS('1.gk_工作量'!$M$4:$M$93,'1.gk_工作量'!$B$4:$B$93,C18),"")</f>
        <v>7696.04368036597</v>
      </c>
      <c r="I18" s="128">
        <f>IF(SUMIFS('2.gk_过程评价'!$D:$D,'2.gk_过程评价'!$B:$B,C18)&gt;0,SUMIFS('2.gk_过程评价'!$D:$D,'2.gk_过程评价'!$B:$B,C18),"")</f>
        <v>4293.78562585951</v>
      </c>
      <c r="J18" s="65">
        <f>IF(SUMIF('3.gk_上线质量'!B:B,C18,'3.gk_上线质量'!D:D)&lt;&gt;0,SUMIF('3.gk_上线质量'!B:B,C18,'3.gk_上线质量'!D:D),"")</f>
        <v>6795.02787444369</v>
      </c>
      <c r="K18" s="128">
        <f>IF(SUMIFS('4.gk_艺体质量'!E:E,'4.gk_艺体质量'!A:A,C18)&gt;0,SUMIFS('4.gk_艺体质量'!E:E,'4.gk_艺体质量'!A:A,C18),"")</f>
        <v>7574.72336162492</v>
      </c>
      <c r="L18" s="128">
        <f>IF(SUMIF('5.gk_超额目标'!B:B,C18,'5.gk_超额目标'!D:D)&gt;0,SUMIF('5.gk_超额目标'!B:B,C18,'5.gk_超额目标'!D:D),"")</f>
        <v>857.726344452008</v>
      </c>
      <c r="M18" s="128">
        <f>IF(SUMIF('6.gk_年级管理'!A:A,C18,'6.gk_年级管理'!D:D)&gt;0,SUMIF('6.gk_年级管理'!A:A,C18,'6.gk_年级管理'!D:D),"")</f>
        <v>782.88</v>
      </c>
      <c r="N18" s="128" t="str">
        <f>IF(SUMIF('7.gk_C9院校考核'!B:B,C18,'7.gk_C9院校考核'!F:F)&gt;0,SUMIF('7.gk_C9院校考核'!B:B,C18,'7.gk_C9院校考核'!F:F),"")</f>
        <v/>
      </c>
      <c r="O18" s="67">
        <f t="shared" si="1"/>
        <v>28000.1868867461</v>
      </c>
      <c r="P18" s="25">
        <f t="shared" si="2"/>
        <v>28000.1868867461</v>
      </c>
      <c r="Q18" s="25">
        <f t="shared" si="3"/>
        <v>28000.1868867461</v>
      </c>
      <c r="R18" s="129"/>
      <c r="S18" s="124"/>
      <c r="T18" s="124"/>
    </row>
    <row r="19" ht="15.95" customHeight="1" spans="1:20">
      <c r="A19" s="118">
        <v>12</v>
      </c>
      <c r="B19" s="118" t="s">
        <v>46</v>
      </c>
      <c r="C19" s="118" t="s">
        <v>47</v>
      </c>
      <c r="D19" s="127" t="str">
        <f>IF(SUMIF(高一质量奖!A:A,C19,高一质量奖!B:B)&gt;0,SUMIF(高一质量奖!A:A,C19,高一质量奖!B:B),"")</f>
        <v/>
      </c>
      <c r="E19" s="127" t="str">
        <f>IF(SUMIF(高二进步奖!A:A,C19,高二进步奖!B:B)&gt;0,SUMIF(高二进步奖!A:A,C19,高二进步奖!B:B),"")</f>
        <v/>
      </c>
      <c r="F19" s="127" t="str">
        <f>IF(SUMIF(高三进步奖!A:A,C19,高三进步奖!D:D)&gt;0,SUMIF(高三进步奖!A:A,C19,高三进步奖!D:D),"")</f>
        <v/>
      </c>
      <c r="G19" s="122">
        <f t="shared" si="4"/>
        <v>0</v>
      </c>
      <c r="H19" s="128">
        <f>IF(SUMIFS('1.gk_工作量'!$M$4:$M$93,'1.gk_工作量'!$B$4:$B$93,C19)&gt;0,SUMIFS('1.gk_工作量'!$M$4:$M$93,'1.gk_工作量'!$B$4:$B$93,C19),"")</f>
        <v>11458.2883205884</v>
      </c>
      <c r="I19" s="128">
        <f>IF(SUMIFS('2.gk_过程评价'!$D:$D,'2.gk_过程评价'!$B:$B,C19)&gt;0,SUMIFS('2.gk_过程评价'!$D:$D,'2.gk_过程评价'!$B:$B,C19),"")</f>
        <v>4426.58082737216</v>
      </c>
      <c r="J19" s="65">
        <f>IF(SUMIF('3.gk_上线质量'!B:B,C19,'3.gk_上线质量'!D:D)&lt;&gt;0,SUMIF('3.gk_上线质量'!B:B,C19,'3.gk_上线质量'!D:D),"")</f>
        <v>19917.0175702221</v>
      </c>
      <c r="K19" s="128" t="str">
        <f>IF(SUMIFS('4.gk_艺体质量'!E:E,'4.gk_艺体质量'!A:A,C19)&gt;0,SUMIFS('4.gk_艺体质量'!E:E,'4.gk_艺体质量'!A:A,C19),"")</f>
        <v/>
      </c>
      <c r="L19" s="128">
        <f>IF(SUMIF('5.gk_超额目标'!B:B,C19,'5.gk_超额目标'!D:D)&gt;0,SUMIF('5.gk_超额目标'!B:B,C19,'5.gk_超额目标'!D:D),"")</f>
        <v>1601.08917631042</v>
      </c>
      <c r="M19" s="128">
        <f>IF(SUMIF('6.gk_年级管理'!A:A,C19,'6.gk_年级管理'!D:D)&gt;0,SUMIF('6.gk_年级管理'!A:A,C19,'6.gk_年级管理'!D:D),"")</f>
        <v>782.88</v>
      </c>
      <c r="N19" s="128" t="str">
        <f>IF(SUMIF('7.gk_C9院校考核'!B:B,C19,'7.gk_C9院校考核'!F:F)&gt;0,SUMIF('7.gk_C9院校考核'!B:B,C19,'7.gk_C9院校考核'!F:F),"")</f>
        <v/>
      </c>
      <c r="O19" s="67">
        <f t="shared" si="1"/>
        <v>38185.8558944931</v>
      </c>
      <c r="P19" s="25">
        <f t="shared" si="2"/>
        <v>38185.8558944931</v>
      </c>
      <c r="Q19" s="25">
        <f t="shared" si="3"/>
        <v>38185.8558944931</v>
      </c>
      <c r="R19" s="132"/>
      <c r="S19" s="124"/>
      <c r="T19" s="124"/>
    </row>
    <row r="20" ht="15.95" customHeight="1" spans="1:20">
      <c r="A20" s="118">
        <v>13</v>
      </c>
      <c r="B20" s="118" t="s">
        <v>48</v>
      </c>
      <c r="C20" s="118" t="s">
        <v>49</v>
      </c>
      <c r="D20" s="127" t="str">
        <f>IF(SUMIF(高一质量奖!A:A,C20,高一质量奖!B:B)&gt;0,SUMIF(高一质量奖!A:A,C20,高一质量奖!B:B),"")</f>
        <v/>
      </c>
      <c r="E20" s="127" t="str">
        <f>IF(SUMIF(高二进步奖!A:A,C20,高二进步奖!B:B)&gt;0,SUMIF(高二进步奖!A:A,C20,高二进步奖!B:B),"")</f>
        <v/>
      </c>
      <c r="F20" s="127" t="str">
        <f>IF(SUMIF(高三进步奖!A:A,C20,高三进步奖!D:D)&gt;0,SUMIF(高三进步奖!A:A,C20,高三进步奖!D:D),"")</f>
        <v/>
      </c>
      <c r="G20" s="122">
        <f t="shared" si="4"/>
        <v>0</v>
      </c>
      <c r="H20" s="128">
        <f>IF(SUMIFS('1.gk_工作量'!$M$4:$M$93,'1.gk_工作量'!$B$4:$B$93,C20)&gt;0,SUMIFS('1.gk_工作量'!$M$4:$M$93,'1.gk_工作量'!$B$4:$B$93,C20),"")</f>
        <v>712.296060231845</v>
      </c>
      <c r="I20" s="128">
        <f>IF(SUMIFS('2.gk_过程评价'!$D:$D,'2.gk_过程评价'!$B:$B,C20)&gt;0,SUMIFS('2.gk_过程评价'!$D:$D,'2.gk_过程评价'!$B:$B,C20),"")</f>
        <v>2059.28364587494</v>
      </c>
      <c r="J20" s="65">
        <f>IF(SUMIF('3.gk_上线质量'!B:B,C20,'3.gk_上线质量'!D:D)&lt;&gt;0,SUMIF('3.gk_上线质量'!B:B,C20,'3.gk_上线质量'!D:D),"")</f>
        <v>1142.72677793495</v>
      </c>
      <c r="K20" s="128">
        <f>IF(SUMIFS('4.gk_艺体质量'!E:E,'4.gk_艺体质量'!A:A,C20)&gt;0,SUMIFS('4.gk_艺体质量'!E:E,'4.gk_艺体质量'!A:A,C20),"")</f>
        <v>39.8669650611838</v>
      </c>
      <c r="L20" s="128">
        <f>IF(SUMIF('5.gk_超额目标'!B:B,C20,'5.gk_超额目标'!D:D)&gt;0,SUMIF('5.gk_超额目标'!B:B,C20,'5.gk_超额目标'!D:D),"")</f>
        <v>371.681415929204</v>
      </c>
      <c r="M20" s="128" t="str">
        <f>IF(SUMIF('6.gk_年级管理'!A:A,C20,'6.gk_年级管理'!D:D)&gt;0,SUMIF('6.gk_年级管理'!A:A,C20,'6.gk_年级管理'!D:D),"")</f>
        <v/>
      </c>
      <c r="N20" s="128" t="str">
        <f>IF(SUMIF('7.gk_C9院校考核'!B:B,C20,'7.gk_C9院校考核'!F:F)&gt;0,SUMIF('7.gk_C9院校考核'!B:B,C20,'7.gk_C9院校考核'!F:F),"")</f>
        <v/>
      </c>
      <c r="O20" s="67">
        <f t="shared" si="1"/>
        <v>4325.85486503212</v>
      </c>
      <c r="P20" s="25">
        <f t="shared" si="2"/>
        <v>4325.85486503212</v>
      </c>
      <c r="Q20" s="25">
        <f t="shared" si="3"/>
        <v>4325.85486503212</v>
      </c>
      <c r="R20" s="131"/>
      <c r="S20" s="124"/>
      <c r="T20" s="124"/>
    </row>
    <row r="21" ht="15.95" customHeight="1" spans="1:20">
      <c r="A21" s="118">
        <v>14</v>
      </c>
      <c r="B21" s="118" t="s">
        <v>50</v>
      </c>
      <c r="C21" s="118" t="s">
        <v>51</v>
      </c>
      <c r="D21" s="127" t="str">
        <f>IF(SUMIF(高一质量奖!A:A,C21,高一质量奖!B:B)&gt;0,SUMIF(高一质量奖!A:A,C21,高一质量奖!B:B),"")</f>
        <v/>
      </c>
      <c r="E21" s="127" t="str">
        <f>IF(SUMIF(高二进步奖!A:A,C21,高二进步奖!B:B)&gt;0,SUMIF(高二进步奖!A:A,C21,高二进步奖!B:B),"")</f>
        <v/>
      </c>
      <c r="F21" s="127" t="str">
        <f>IF(SUMIF(高三进步奖!A:A,C21,高三进步奖!D:D)&gt;0,SUMIF(高三进步奖!A:A,C21,高三进步奖!D:D),"")</f>
        <v/>
      </c>
      <c r="G21" s="122">
        <f t="shared" si="4"/>
        <v>0</v>
      </c>
      <c r="H21" s="128">
        <f>IF(SUMIFS('1.gk_工作量'!$M$4:$M$93,'1.gk_工作量'!$B$4:$B$93,C21)&gt;0,SUMIFS('1.gk_工作量'!$M$4:$M$93,'1.gk_工作量'!$B$4:$B$93,C21),"")</f>
        <v>2748.58702870213</v>
      </c>
      <c r="I21" s="128">
        <f>IF(SUMIFS('2.gk_过程评价'!$D:$D,'2.gk_过程评价'!$B:$B,C21)&gt;0,SUMIFS('2.gk_过程评价'!$D:$D,'2.gk_过程评价'!$B:$B,C21),"")</f>
        <v>3305.84586449634</v>
      </c>
      <c r="J21" s="65">
        <f>IF(SUMIF('3.gk_上线质量'!B:B,C21,'3.gk_上线质量'!D:D)&lt;&gt;0,SUMIF('3.gk_上线质量'!B:B,C21,'3.gk_上线质量'!D:D),"")</f>
        <v>11015.6924567882</v>
      </c>
      <c r="K21" s="128" t="str">
        <f>IF(SUMIFS('4.gk_艺体质量'!E:E,'4.gk_艺体质量'!A:A,C21)&gt;0,SUMIFS('4.gk_艺体质量'!E:E,'4.gk_艺体质量'!A:A,C21),"")</f>
        <v/>
      </c>
      <c r="L21" s="128" t="str">
        <f>IF(SUMIF('5.gk_超额目标'!B:B,C21,'5.gk_超额目标'!D:D)&gt;0,SUMIF('5.gk_超额目标'!B:B,C21,'5.gk_超额目标'!D:D),"")</f>
        <v/>
      </c>
      <c r="M21" s="128" t="str">
        <f>IF(SUMIF('6.gk_年级管理'!A:A,C21,'6.gk_年级管理'!D:D)&gt;0,SUMIF('6.gk_年级管理'!A:A,C21,'6.gk_年级管理'!D:D),"")</f>
        <v/>
      </c>
      <c r="N21" s="128">
        <f>IF(SUMIF('7.gk_C9院校考核'!B:B,C21,'7.gk_C9院校考核'!F:F)&gt;0,SUMIF('7.gk_C9院校考核'!B:B,C21,'7.gk_C9院校考核'!F:F),"")</f>
        <v>2812.5</v>
      </c>
      <c r="O21" s="67">
        <f t="shared" si="1"/>
        <v>19882.6253499867</v>
      </c>
      <c r="P21" s="25">
        <f t="shared" si="2"/>
        <v>19882.6253499867</v>
      </c>
      <c r="Q21" s="25">
        <f t="shared" si="3"/>
        <v>19882.6253499867</v>
      </c>
      <c r="R21" s="129"/>
      <c r="S21" s="124"/>
      <c r="T21" s="124"/>
    </row>
    <row r="22" ht="15.95" customHeight="1" spans="1:20">
      <c r="A22" s="118">
        <v>15</v>
      </c>
      <c r="B22" s="118" t="s">
        <v>52</v>
      </c>
      <c r="C22" s="118" t="s">
        <v>53</v>
      </c>
      <c r="D22" s="127" t="str">
        <f>IF(SUMIF(高一质量奖!A:A,C22,高一质量奖!B:B)&gt;0,SUMIF(高一质量奖!A:A,C22,高一质量奖!B:B),"")</f>
        <v/>
      </c>
      <c r="E22" s="127" t="str">
        <f>IF(SUMIF(高二进步奖!A:A,C22,高二进步奖!B:B)&gt;0,SUMIF(高二进步奖!A:A,C22,高二进步奖!B:B),"")</f>
        <v/>
      </c>
      <c r="F22" s="127" t="str">
        <f>IF(SUMIF(高三进步奖!A:A,C22,高三进步奖!D:D)&gt;0,SUMIF(高三进步奖!A:A,C22,高三进步奖!D:D),"")</f>
        <v/>
      </c>
      <c r="G22" s="122">
        <f t="shared" si="4"/>
        <v>0</v>
      </c>
      <c r="H22" s="128">
        <f>IF(SUMIFS('1.gk_工作量'!$M$4:$M$93,'1.gk_工作量'!$B$4:$B$93,C22)&gt;0,SUMIFS('1.gk_工作量'!$M$4:$M$93,'1.gk_工作量'!$B$4:$B$93,C22),"")</f>
        <v>14967.7131015139</v>
      </c>
      <c r="I22" s="128">
        <f>IF(SUMIFS('2.gk_过程评价'!$D:$D,'2.gk_过程评价'!$B:$B,C22)&gt;0,SUMIFS('2.gk_过程评价'!$D:$D,'2.gk_过程评价'!$B:$B,C22),"")</f>
        <v>13057.9734632944</v>
      </c>
      <c r="J22" s="65">
        <f>IF(SUMIF('3.gk_上线质量'!B:B,C22,'3.gk_上线质量'!D:D)&lt;&gt;0,SUMIF('3.gk_上线质量'!B:B,C22,'3.gk_上线质量'!D:D),"")</f>
        <v>8547.85454229306</v>
      </c>
      <c r="K22" s="128">
        <f>IF(SUMIFS('4.gk_艺体质量'!E:E,'4.gk_艺体质量'!A:A,C22)&gt;0,SUMIFS('4.gk_艺体质量'!E:E,'4.gk_艺体质量'!A:A,C22),"")</f>
        <v>14790.6440376992</v>
      </c>
      <c r="L22" s="128">
        <f>IF(SUMIF('5.gk_超额目标'!B:B,C22,'5.gk_超额目标'!D:D)&gt;0,SUMIF('5.gk_超额目标'!B:B,C22,'5.gk_超额目标'!D:D),"")</f>
        <v>2201.49761742682</v>
      </c>
      <c r="M22" s="128" t="str">
        <f>IF(SUMIF('6.gk_年级管理'!A:A,C22,'6.gk_年级管理'!D:D)&gt;0,SUMIF('6.gk_年级管理'!A:A,C22,'6.gk_年级管理'!D:D),"")</f>
        <v/>
      </c>
      <c r="N22" s="128" t="str">
        <f>IF(SUMIF('7.gk_C9院校考核'!B:B,C22,'7.gk_C9院校考核'!F:F)&gt;0,SUMIF('7.gk_C9院校考核'!B:B,C22,'7.gk_C9院校考核'!F:F),"")</f>
        <v/>
      </c>
      <c r="O22" s="67">
        <f t="shared" si="1"/>
        <v>53565.6827622274</v>
      </c>
      <c r="P22" s="25">
        <f t="shared" si="2"/>
        <v>53565.6827622274</v>
      </c>
      <c r="Q22" s="25">
        <f t="shared" si="3"/>
        <v>53565.6827622274</v>
      </c>
      <c r="R22" s="133"/>
      <c r="S22" s="124"/>
      <c r="T22" s="124"/>
    </row>
    <row r="23" ht="15.95" customHeight="1" spans="1:20">
      <c r="A23" s="118">
        <v>16</v>
      </c>
      <c r="B23" s="118" t="s">
        <v>54</v>
      </c>
      <c r="C23" s="118" t="s">
        <v>55</v>
      </c>
      <c r="D23" s="127" t="str">
        <f>IF(SUMIF(高一质量奖!A:A,C23,高一质量奖!B:B)&gt;0,SUMIF(高一质量奖!A:A,C23,高一质量奖!B:B),"")</f>
        <v/>
      </c>
      <c r="E23" s="127" t="str">
        <f>IF(SUMIF(高二进步奖!A:A,C23,高二进步奖!B:B)&gt;0,SUMIF(高二进步奖!A:A,C23,高二进步奖!B:B),"")</f>
        <v/>
      </c>
      <c r="F23" s="127">
        <f>IF(SUMIF(高三进步奖!A:A,C23,高三进步奖!D:D)&gt;0,SUMIF(高三进步奖!A:A,C23,高三进步奖!D:D),"")</f>
        <v>3862.70933450026</v>
      </c>
      <c r="G23" s="122">
        <f t="shared" si="4"/>
        <v>3862.70933450026</v>
      </c>
      <c r="H23" s="128">
        <f>IF(SUMIFS('1.gk_工作量'!$M$4:$M$93,'1.gk_工作量'!$B$4:$B$93,C23)&gt;0,SUMIFS('1.gk_工作量'!$M$4:$M$93,'1.gk_工作量'!$B$4:$B$93,C23),"")</f>
        <v>1830.68175725987</v>
      </c>
      <c r="I23" s="128">
        <f>IF(SUMIFS('2.gk_过程评价'!$D:$D,'2.gk_过程评价'!$B:$B,C23)&gt;0,SUMIFS('2.gk_过程评价'!$D:$D,'2.gk_过程评价'!$B:$B,C23),"")</f>
        <v>8890.24656292039</v>
      </c>
      <c r="J23" s="65">
        <f>IF(SUMIF('3.gk_上线质量'!B:B,C23,'3.gk_上线质量'!D:D)&lt;&gt;0,SUMIF('3.gk_上线质量'!B:B,C23,'3.gk_上线质量'!D:D),"")</f>
        <v>21595.5992779232</v>
      </c>
      <c r="K23" s="128">
        <f>IF(SUMIFS('4.gk_艺体质量'!E:E,'4.gk_艺体质量'!A:A,C23)&gt;0,SUMIFS('4.gk_艺体质量'!E:E,'4.gk_艺体质量'!A:A,C23),"")</f>
        <v>1196.00895183551</v>
      </c>
      <c r="L23" s="128">
        <f>IF(SUMIF('5.gk_超额目标'!B:B,C23,'5.gk_超额目标'!D:D)&gt;0,SUMIF('5.gk_超额目标'!B:B,C23,'5.gk_超额目标'!D:D),"")</f>
        <v>2029.95234853642</v>
      </c>
      <c r="M23" s="128" t="str">
        <f>IF(SUMIF('6.gk_年级管理'!A:A,C23,'6.gk_年级管理'!D:D)&gt;0,SUMIF('6.gk_年级管理'!A:A,C23,'6.gk_年级管理'!D:D),"")</f>
        <v/>
      </c>
      <c r="N23" s="128" t="str">
        <f>IF(SUMIF('7.gk_C9院校考核'!B:B,C23,'7.gk_C9院校考核'!F:F)&gt;0,SUMIF('7.gk_C9院校考核'!B:B,C23,'7.gk_C9院校考核'!F:F),"")</f>
        <v/>
      </c>
      <c r="O23" s="67">
        <f t="shared" si="1"/>
        <v>35542.4888984754</v>
      </c>
      <c r="P23" s="25">
        <f t="shared" si="2"/>
        <v>39405.1982329757</v>
      </c>
      <c r="Q23" s="25">
        <f t="shared" si="3"/>
        <v>39405.1982329757</v>
      </c>
      <c r="R23" s="133" t="s">
        <v>56</v>
      </c>
      <c r="S23" s="124"/>
      <c r="T23" s="124"/>
    </row>
    <row r="24" ht="15.95" customHeight="1" spans="1:20">
      <c r="A24" s="118">
        <v>17</v>
      </c>
      <c r="B24" s="118" t="s">
        <v>57</v>
      </c>
      <c r="C24" s="118" t="s">
        <v>58</v>
      </c>
      <c r="D24" s="127" t="str">
        <f>IF(SUMIF(高一质量奖!A:A,C24,高一质量奖!B:B)&gt;0,SUMIF(高一质量奖!A:A,C24,高一质量奖!B:B),"")</f>
        <v/>
      </c>
      <c r="E24" s="127" t="str">
        <f>IF(SUMIF(高二进步奖!A:A,C24,高二进步奖!B:B)&gt;0,SUMIF(高二进步奖!A:A,C24,高二进步奖!B:B),"")</f>
        <v/>
      </c>
      <c r="F24" s="127" t="str">
        <f>IF(SUMIF(高三进步奖!A:A,C24,高三进步奖!D:D)&gt;0,SUMIF(高三进步奖!A:A,C24,高三进步奖!D:D),"")</f>
        <v/>
      </c>
      <c r="G24" s="122">
        <f t="shared" si="4"/>
        <v>0</v>
      </c>
      <c r="H24" s="128">
        <f>IF(SUMIFS('1.gk_工作量'!$M$4:$M$93,'1.gk_工作量'!$B$4:$B$93,C24)&gt;0,SUMIFS('1.gk_工作量'!$M$4:$M$93,'1.gk_工作量'!$B$4:$B$93,C24),"")</f>
        <v>7696.04368036597</v>
      </c>
      <c r="I24" s="128">
        <f>IF(SUMIFS('2.gk_过程评价'!$D:$D,'2.gk_过程评价'!$B:$B,C24)&gt;0,SUMIFS('2.gk_过程评价'!$D:$D,'2.gk_过程评价'!$B:$B,C24),"")</f>
        <v>4335.46454391859</v>
      </c>
      <c r="J24" s="65">
        <f>IF(SUMIF('3.gk_上线质量'!B:B,C24,'3.gk_上线质量'!D:D)&lt;&gt;0,SUMIF('3.gk_上线质量'!B:B,C24,'3.gk_上线质量'!D:D),"")</f>
        <v>1420.33836805474</v>
      </c>
      <c r="K24" s="128">
        <f>IF(SUMIFS('4.gk_艺体质量'!E:E,'4.gk_艺体质量'!A:A,C24)&gt;0,SUMIFS('4.gk_艺体质量'!E:E,'4.gk_艺体质量'!A:A,C24),"")</f>
        <v>8770.73231346043</v>
      </c>
      <c r="L24" s="128">
        <f>IF(SUMIF('5.gk_超额目标'!B:B,C24,'5.gk_超额目标'!D:D)&gt;0,SUMIF('5.gk_超额目标'!B:B,C24,'5.gk_超额目标'!D:D),"")</f>
        <v>686.181075561607</v>
      </c>
      <c r="M24" s="128" t="str">
        <f>IF(SUMIF('6.gk_年级管理'!A:A,C24,'6.gk_年级管理'!D:D)&gt;0,SUMIF('6.gk_年级管理'!A:A,C24,'6.gk_年级管理'!D:D),"")</f>
        <v/>
      </c>
      <c r="N24" s="128" t="str">
        <f>IF(SUMIF('7.gk_C9院校考核'!B:B,C24,'7.gk_C9院校考核'!F:F)&gt;0,SUMIF('7.gk_C9院校考核'!B:B,C24,'7.gk_C9院校考核'!F:F),"")</f>
        <v/>
      </c>
      <c r="O24" s="67">
        <f t="shared" si="1"/>
        <v>22908.7599813613</v>
      </c>
      <c r="P24" s="25">
        <f t="shared" si="2"/>
        <v>22908.7599813613</v>
      </c>
      <c r="Q24" s="25">
        <f t="shared" si="3"/>
        <v>22908.7599813613</v>
      </c>
      <c r="R24" s="133" t="s">
        <v>56</v>
      </c>
      <c r="S24" s="124"/>
      <c r="T24" s="124"/>
    </row>
    <row r="25" ht="15.95" customHeight="1" spans="1:20">
      <c r="A25" s="118">
        <v>18</v>
      </c>
      <c r="B25" s="118" t="s">
        <v>59</v>
      </c>
      <c r="C25" s="118" t="s">
        <v>60</v>
      </c>
      <c r="D25" s="127" t="str">
        <f>IF(SUMIF(高一质量奖!A:A,C25,高一质量奖!B:B)&gt;0,SUMIF(高一质量奖!A:A,C25,高一质量奖!B:B),"")</f>
        <v/>
      </c>
      <c r="E25" s="127" t="str">
        <f>IF(SUMIF(高二进步奖!A:A,C25,高二进步奖!B:B)&gt;0,SUMIF(高二进步奖!A:A,C25,高二进步奖!B:B),"")</f>
        <v/>
      </c>
      <c r="F25" s="127" t="str">
        <f>IF(SUMIF(高三进步奖!A:A,C25,高三进步奖!D:D)&gt;0,SUMIF(高三进步奖!A:A,C25,高三进步奖!D:D),"")</f>
        <v/>
      </c>
      <c r="G25" s="122">
        <f t="shared" si="4"/>
        <v>0</v>
      </c>
      <c r="H25" s="128">
        <f>IF(SUMIFS('1.gk_工作量'!$M$4:$M$93,'1.gk_工作量'!$B$4:$B$93,C25)&gt;0,SUMIFS('1.gk_工作量'!$M$4:$M$93,'1.gk_工作量'!$B$4:$B$93,C25),"")</f>
        <v>18088.9984002961</v>
      </c>
      <c r="I25" s="128">
        <f>IF(SUMIFS('2.gk_过程评价'!$D:$D,'2.gk_过程评价'!$B:$B,C25)&gt;0,SUMIFS('2.gk_过程评价'!$D:$D,'2.gk_过程评价'!$B:$B,C25),"")</f>
        <v>13174.1769870522</v>
      </c>
      <c r="J25" s="65">
        <f>IF(SUMIF('3.gk_上线质量'!B:B,C25,'3.gk_上线质量'!D:D)&lt;&gt;0,SUMIF('3.gk_上线质量'!B:B,C25,'3.gk_上线质量'!D:D),"")</f>
        <v>13276.9356995662</v>
      </c>
      <c r="K25" s="128">
        <f>IF(SUMIFS('4.gk_艺体质量'!E:E,'4.gk_艺体质量'!A:A,C25)&gt;0,SUMIFS('4.gk_艺体质量'!E:E,'4.gk_艺体质量'!A:A,C25),"")</f>
        <v>1003.31862070646</v>
      </c>
      <c r="L25" s="128">
        <f>IF(SUMIF('5.gk_超额目标'!B:B,C25,'5.gk_超额目标'!D:D)&gt;0,SUMIF('5.gk_超额目标'!B:B,C25,'5.gk_超额目标'!D:D),"")</f>
        <v>6909.46221919673</v>
      </c>
      <c r="M25" s="128">
        <f>IF(SUMIF('6.gk_年级管理'!A:A,C25,'6.gk_年级管理'!D:D)&gt;0,SUMIF('6.gk_年级管理'!A:A,C25,'6.gk_年级管理'!D:D),"")</f>
        <v>2180.88</v>
      </c>
      <c r="N25" s="128" t="str">
        <f>IF(SUMIF('7.gk_C9院校考核'!B:B,C25,'7.gk_C9院校考核'!F:F)&gt;0,SUMIF('7.gk_C9院校考核'!B:B,C25,'7.gk_C9院校考核'!F:F),"")</f>
        <v/>
      </c>
      <c r="O25" s="67">
        <f t="shared" si="1"/>
        <v>54633.7719268177</v>
      </c>
      <c r="P25" s="25">
        <f t="shared" si="2"/>
        <v>54633.7719268177</v>
      </c>
      <c r="Q25" s="25">
        <f t="shared" si="3"/>
        <v>54633.7719268177</v>
      </c>
      <c r="R25" s="129"/>
      <c r="S25" s="124"/>
      <c r="T25" s="124"/>
    </row>
    <row r="26" ht="15.95" customHeight="1" spans="1:20">
      <c r="A26" s="118">
        <v>19</v>
      </c>
      <c r="B26" s="118" t="s">
        <v>61</v>
      </c>
      <c r="C26" s="118" t="s">
        <v>62</v>
      </c>
      <c r="D26" s="127" t="str">
        <f>IF(SUMIF(高一质量奖!A:A,C26,高一质量奖!B:B)&gt;0,SUMIF(高一质量奖!A:A,C26,高一质量奖!B:B),"")</f>
        <v/>
      </c>
      <c r="E26" s="127">
        <f>IF(SUMIF(高二进步奖!A:A,C26,高二进步奖!B:B)&gt;0,SUMIF(高二进步奖!A:A,C26,高二进步奖!B:B),"")</f>
        <v>1495.04</v>
      </c>
      <c r="F26" s="127" t="str">
        <f>IF(SUMIF(高三进步奖!A:A,C26,高三进步奖!D:D)&gt;0,SUMIF(高三进步奖!A:A,C26,高三进步奖!D:D),"")</f>
        <v/>
      </c>
      <c r="G26" s="122">
        <f t="shared" si="4"/>
        <v>1495.04</v>
      </c>
      <c r="H26" s="128" t="str">
        <f>IF(SUMIFS('1.gk_工作量'!$M$4:$M$93,'1.gk_工作量'!$B$4:$B$93,C26)&gt;0,SUMIFS('1.gk_工作量'!$M$4:$M$93,'1.gk_工作量'!$B$4:$B$93,C26),"")</f>
        <v/>
      </c>
      <c r="I26" s="128" t="str">
        <f>IF(SUMIFS('2.gk_过程评价'!$D:$D,'2.gk_过程评价'!$B:$B,C26)&gt;0,SUMIFS('2.gk_过程评价'!$D:$D,'2.gk_过程评价'!$B:$B,C26),"")</f>
        <v/>
      </c>
      <c r="J26" s="65" t="str">
        <f>IF(SUMIF('3.gk_上线质量'!B:B,C26,'3.gk_上线质量'!D:D)&lt;&gt;0,SUMIF('3.gk_上线质量'!B:B,C26,'3.gk_上线质量'!D:D),"")</f>
        <v/>
      </c>
      <c r="K26" s="128" t="str">
        <f>IF(SUMIFS('4.gk_艺体质量'!E:E,'4.gk_艺体质量'!A:A,C26)&gt;0,SUMIFS('4.gk_艺体质量'!E:E,'4.gk_艺体质量'!A:A,C26),"")</f>
        <v/>
      </c>
      <c r="L26" s="128" t="str">
        <f>IF(SUMIF('5.gk_超额目标'!B:B,C26,'5.gk_超额目标'!D:D)&gt;0,SUMIF('5.gk_超额目标'!B:B,C26,'5.gk_超额目标'!D:D),"")</f>
        <v/>
      </c>
      <c r="M26" s="128" t="str">
        <f>IF(SUMIF('6.gk_年级管理'!A:A,C26,'6.gk_年级管理'!D:D)&gt;0,SUMIF('6.gk_年级管理'!A:A,C26,'6.gk_年级管理'!D:D),"")</f>
        <v/>
      </c>
      <c r="N26" s="128" t="str">
        <f>IF(SUMIF('7.gk_C9院校考核'!B:B,C26,'7.gk_C9院校考核'!F:F)&gt;0,SUMIF('7.gk_C9院校考核'!B:B,C26,'7.gk_C9院校考核'!F:F),"")</f>
        <v/>
      </c>
      <c r="O26" s="67">
        <f t="shared" si="1"/>
        <v>0</v>
      </c>
      <c r="P26" s="25">
        <f t="shared" si="2"/>
        <v>1495.04</v>
      </c>
      <c r="Q26" s="25">
        <f t="shared" si="3"/>
        <v>1495.04</v>
      </c>
      <c r="R26" s="133"/>
    </row>
    <row r="27" ht="15.95" customHeight="1" spans="1:20">
      <c r="A27" s="118">
        <v>20</v>
      </c>
      <c r="B27" s="118" t="s">
        <v>63</v>
      </c>
      <c r="C27" s="118" t="s">
        <v>64</v>
      </c>
      <c r="D27" s="127" t="str">
        <f>IF(SUMIF(高一质量奖!A:A,C27,高一质量奖!B:B)&gt;0,SUMIF(高一质量奖!A:A,C27,高一质量奖!B:B),"")</f>
        <v/>
      </c>
      <c r="E27" s="127" t="str">
        <f>IF(SUMIF(高二进步奖!A:A,C27,高二进步奖!B:B)&gt;0,SUMIF(高二进步奖!A:A,C27,高二进步奖!B:B),"")</f>
        <v/>
      </c>
      <c r="F27" s="127" t="str">
        <f>IF(SUMIF(高三进步奖!A:A,C27,高三进步奖!D:D)&gt;0,SUMIF(高三进步奖!A:A,C27,高三进步奖!D:D),"")</f>
        <v/>
      </c>
      <c r="G27" s="122">
        <f t="shared" si="4"/>
        <v>0</v>
      </c>
      <c r="H27" s="128">
        <f>IF(SUMIFS('1.gk_工作量'!$M$4:$M$93,'1.gk_工作量'!$B$4:$B$93,C27)&gt;0,SUMIFS('1.gk_工作量'!$M$4:$M$93,'1.gk_工作量'!$B$4:$B$93,C27),"")</f>
        <v>2136.88818069553</v>
      </c>
      <c r="I27" s="128">
        <f>IF(SUMIFS('2.gk_过程评价'!$D:$D,'2.gk_过程评价'!$B:$B,C27)&gt;0,SUMIFS('2.gk_过程评价'!$D:$D,'2.gk_过程评价'!$B:$B,C27),"")</f>
        <v>4716.45796948043</v>
      </c>
      <c r="J27" s="65">
        <f>IF(SUMIF('3.gk_上线质量'!B:B,C27,'3.gk_上线质量'!D:D)&lt;&gt;0,SUMIF('3.gk_上线质量'!B:B,C27,'3.gk_上线质量'!D:D),"")</f>
        <v>64.560834911579</v>
      </c>
      <c r="K27" s="128">
        <f>IF(SUMIFS('4.gk_艺体质量'!E:E,'4.gk_艺体质量'!A:A,C27)&gt;0,SUMIFS('4.gk_艺体质量'!E:E,'4.gk_艺体质量'!A:A,C27),"")</f>
        <v>1993.34825305919</v>
      </c>
      <c r="L27" s="128">
        <f>IF(SUMIF('5.gk_超额目标'!B:B,C27,'5.gk_超额目标'!D:D)&gt;0,SUMIF('5.gk_超额目标'!B:B,C27,'5.gk_超额目标'!D:D),"")</f>
        <v>171.545268890402</v>
      </c>
      <c r="M27" s="128" t="str">
        <f>IF(SUMIF('6.gk_年级管理'!A:A,C27,'6.gk_年级管理'!D:D)&gt;0,SUMIF('6.gk_年级管理'!A:A,C27,'6.gk_年级管理'!D:D),"")</f>
        <v/>
      </c>
      <c r="N27" s="128" t="str">
        <f>IF(SUMIF('7.gk_C9院校考核'!B:B,C27,'7.gk_C9院校考核'!F:F)&gt;0,SUMIF('7.gk_C9院校考核'!B:B,C27,'7.gk_C9院校考核'!F:F),"")</f>
        <v/>
      </c>
      <c r="O27" s="67">
        <f t="shared" si="1"/>
        <v>9082.80050703713</v>
      </c>
      <c r="P27" s="25">
        <f t="shared" si="2"/>
        <v>9082.80050703713</v>
      </c>
      <c r="Q27" s="25">
        <f t="shared" si="3"/>
        <v>9082.80050703713</v>
      </c>
      <c r="R27" s="133"/>
    </row>
    <row r="28" ht="15.95" customHeight="1" spans="1:20">
      <c r="A28" s="118">
        <v>21</v>
      </c>
      <c r="B28" s="118"/>
      <c r="C28" s="118" t="s">
        <v>65</v>
      </c>
      <c r="D28" s="127" t="str">
        <f>IF(SUMIF(高一质量奖!A:A,C28,高一质量奖!B:B)&gt;0,SUMIF(高一质量奖!A:A,C28,高一质量奖!B:B),"")</f>
        <v/>
      </c>
      <c r="E28" s="127" t="str">
        <f>IF(SUMIF(高二进步奖!A:A,C28,高二进步奖!B:B)&gt;0,SUMIF(高二进步奖!A:A,C28,高二进步奖!B:B),"")</f>
        <v/>
      </c>
      <c r="F28" s="127" t="str">
        <f>IF(SUMIF(高三进步奖!A:A,C28,高三进步奖!D:D)&gt;0,SUMIF(高三进步奖!A:A,C28,高三进步奖!D:D),"")</f>
        <v/>
      </c>
      <c r="G28" s="122">
        <f t="shared" si="4"/>
        <v>0</v>
      </c>
      <c r="H28" s="128">
        <f>IF(SUMIFS('1.gk_工作量'!$M$4:$M$93,'1.gk_工作量'!$B$4:$B$93,C28)&gt;0,SUMIFS('1.gk_工作量'!$M$4:$M$93,'1.gk_工作量'!$B$4:$B$93,C28),"")</f>
        <v>2136.88818069553</v>
      </c>
      <c r="I28" s="128">
        <f>IF(SUMIFS('2.gk_过程评价'!$D:$D,'2.gk_过程评价'!$B:$B,C28)&gt;0,SUMIFS('2.gk_过程评价'!$D:$D,'2.gk_过程评价'!$B:$B,C28),"")</f>
        <v>4450.67224325234</v>
      </c>
      <c r="J28" s="65">
        <f>IF(SUMIF('3.gk_上线质量'!B:B,C28,'3.gk_上线质量'!D:D)&lt;&gt;0,SUMIF('3.gk_上线质量'!B:B,C28,'3.gk_上线质量'!D:D),"")</f>
        <v>2885.86932054758</v>
      </c>
      <c r="K28" s="128" t="str">
        <f>IF(SUMIFS('4.gk_艺体质量'!E:E,'4.gk_艺体质量'!A:A,C28)&gt;0,SUMIFS('4.gk_艺体质量'!E:E,'4.gk_艺体质量'!A:A,C28),"")</f>
        <v/>
      </c>
      <c r="L28" s="128">
        <f>IF(SUMIF('5.gk_超额目标'!B:B,C28,'5.gk_超额目标'!D:D)&gt;0,SUMIF('5.gk_超额目标'!B:B,C28,'5.gk_超额目标'!D:D),"")</f>
        <v>867.256637168142</v>
      </c>
      <c r="M28" s="128" t="str">
        <f>IF(SUMIF('6.gk_年级管理'!A:A,C28,'6.gk_年级管理'!D:D)&gt;0,SUMIF('6.gk_年级管理'!A:A,C28,'6.gk_年级管理'!D:D),"")</f>
        <v/>
      </c>
      <c r="N28" s="128" t="str">
        <f>IF(SUMIF('7.gk_C9院校考核'!B:B,C28,'7.gk_C9院校考核'!F:F)&gt;0,SUMIF('7.gk_C9院校考核'!B:B,C28,'7.gk_C9院校考核'!F:F),"")</f>
        <v/>
      </c>
      <c r="O28" s="67">
        <f t="shared" si="1"/>
        <v>10340.6863816636</v>
      </c>
      <c r="P28" s="25">
        <f t="shared" si="2"/>
        <v>10340.6863816636</v>
      </c>
      <c r="Q28" s="25">
        <f t="shared" si="3"/>
        <v>3102.20591449908</v>
      </c>
      <c r="R28" s="129" t="s">
        <v>34</v>
      </c>
    </row>
    <row r="29" ht="15.95" customHeight="1" spans="1:20">
      <c r="A29" s="118">
        <v>22</v>
      </c>
      <c r="B29" s="118" t="s">
        <v>66</v>
      </c>
      <c r="C29" s="118" t="s">
        <v>67</v>
      </c>
      <c r="D29" s="127" t="str">
        <f>IF(SUMIF(高一质量奖!A:A,C29,高一质量奖!B:B)&gt;0,SUMIF(高一质量奖!A:A,C29,高一质量奖!B:B),"")</f>
        <v/>
      </c>
      <c r="E29" s="127" t="str">
        <f>IF(SUMIF(高二进步奖!A:A,C29,高二进步奖!B:B)&gt;0,SUMIF(高二进步奖!A:A,C29,高二进步奖!B:B),"")</f>
        <v/>
      </c>
      <c r="F29" s="127" t="str">
        <f>IF(SUMIF(高三进步奖!A:A,C29,高三进步奖!D:D)&gt;0,SUMIF(高三进步奖!A:A,C29,高三进步奖!D:D),"")</f>
        <v/>
      </c>
      <c r="G29" s="122">
        <f t="shared" si="4"/>
        <v>0</v>
      </c>
      <c r="H29" s="128">
        <f>IF(SUMIFS('1.gk_工作量'!$M$4:$M$93,'1.gk_工作量'!$B$4:$B$93,C29)&gt;0,SUMIFS('1.gk_工作量'!$M$4:$M$93,'1.gk_工作量'!$B$4:$B$93,C29),"")</f>
        <v>10287.367472437</v>
      </c>
      <c r="I29" s="128">
        <f>IF(SUMIFS('2.gk_过程评价'!$D:$D,'2.gk_过程评价'!$B:$B,C29)&gt;0,SUMIFS('2.gk_过程评价'!$D:$D,'2.gk_过程评价'!$B:$B,C29),"")</f>
        <v>10994.5367333715</v>
      </c>
      <c r="J29" s="65">
        <f>IF(SUMIF('3.gk_上线质量'!B:B,C29,'3.gk_上线质量'!D:D)&lt;&gt;0,SUMIF('3.gk_上线质量'!B:B,C29,'3.gk_上线质量'!D:D),"")</f>
        <v>8020.8767273273</v>
      </c>
      <c r="K29" s="128">
        <f>IF(SUMIFS('4.gk_艺体质量'!E:E,'4.gk_艺体质量'!A:A,C29)&gt;0,SUMIFS('4.gk_艺体质量'!E:E,'4.gk_艺体质量'!A:A,C29),"")</f>
        <v>8491.66355803214</v>
      </c>
      <c r="L29" s="128">
        <f>IF(SUMIF('5.gk_超额目标'!B:B,C29,'5.gk_超额目标'!D:D)&gt;0,SUMIF('5.gk_超额目标'!B:B,C29,'5.gk_超额目标'!D:D),"")</f>
        <v>1686.86181075562</v>
      </c>
      <c r="M29" s="128" t="str">
        <f>IF(SUMIF('6.gk_年级管理'!A:A,C29,'6.gk_年级管理'!D:D)&gt;0,SUMIF('6.gk_年级管理'!A:A,C29,'6.gk_年级管理'!D:D),"")</f>
        <v/>
      </c>
      <c r="N29" s="128" t="str">
        <f>IF(SUMIF('7.gk_C9院校考核'!B:B,C29,'7.gk_C9院校考核'!F:F)&gt;0,SUMIF('7.gk_C9院校考核'!B:B,C29,'7.gk_C9院校考核'!F:F),"")</f>
        <v/>
      </c>
      <c r="O29" s="67">
        <f t="shared" si="1"/>
        <v>39481.3063019236</v>
      </c>
      <c r="P29" s="25">
        <f t="shared" si="2"/>
        <v>39481.3063019236</v>
      </c>
      <c r="Q29" s="25">
        <f t="shared" si="3"/>
        <v>39481.3063019236</v>
      </c>
      <c r="R29" s="129"/>
    </row>
    <row r="30" ht="15.95" customHeight="1" spans="1:20">
      <c r="A30" s="118">
        <v>23</v>
      </c>
      <c r="B30" s="118" t="s">
        <v>68</v>
      </c>
      <c r="C30" s="118" t="s">
        <v>69</v>
      </c>
      <c r="D30" s="127" t="str">
        <f>IF(SUMIF(高一质量奖!A:A,C30,高一质量奖!B:B)&gt;0,SUMIF(高一质量奖!A:A,C30,高一质量奖!B:B),"")</f>
        <v/>
      </c>
      <c r="E30" s="127" t="str">
        <f>IF(SUMIF(高二进步奖!A:A,C30,高二进步奖!B:B)&gt;0,SUMIF(高二进步奖!A:A,C30,高二进步奖!B:B),"")</f>
        <v/>
      </c>
      <c r="F30" s="127" t="str">
        <f>IF(SUMIF(高三进步奖!A:A,C30,高三进步奖!D:D)&gt;0,SUMIF(高三进步奖!A:A,C30,高三进步奖!D:D),"")</f>
        <v/>
      </c>
      <c r="G30" s="122">
        <f t="shared" si="4"/>
        <v>0</v>
      </c>
      <c r="H30" s="128">
        <f>IF(SUMIFS('1.gk_工作量'!$M$4:$M$93,'1.gk_工作量'!$B$4:$B$93,C30)&gt;0,SUMIFS('1.gk_工作量'!$M$4:$M$93,'1.gk_工作量'!$B$4:$B$93,C30),"")</f>
        <v>2329.95860014892</v>
      </c>
      <c r="I30" s="128">
        <f>IF(SUMIFS('2.gk_过程评价'!$D:$D,'2.gk_过程评价'!$B:$B,C30)&gt;0,SUMIFS('2.gk_过程评价'!$D:$D,'2.gk_过程评价'!$B:$B,C30),"")</f>
        <v>4586.1614423795</v>
      </c>
      <c r="J30" s="65">
        <f>IF(SUMIF('3.gk_上线质量'!B:B,C30,'3.gk_上线质量'!D:D)&lt;&gt;0,SUMIF('3.gk_上线质量'!B:B,C30,'3.gk_上线质量'!D:D),"")</f>
        <v>358.312633759263</v>
      </c>
      <c r="K30" s="128">
        <f>IF(SUMIFS('4.gk_艺体质量'!E:E,'4.gk_艺体质量'!A:A,C30)&gt;0,SUMIFS('4.gk_艺体质量'!E:E,'4.gk_艺体质量'!A:A,C30),"")</f>
        <v>4485.03356938317</v>
      </c>
      <c r="L30" s="128">
        <f>IF(SUMIF('5.gk_超额目标'!B:B,C30,'5.gk_超额目标'!D:D)&gt;0,SUMIF('5.gk_超额目标'!B:B,C30,'5.gk_超额目标'!D:D),"")</f>
        <v>228.727025187202</v>
      </c>
      <c r="M30" s="128" t="str">
        <f>IF(SUMIF('6.gk_年级管理'!A:A,C30,'6.gk_年级管理'!D:D)&gt;0,SUMIF('6.gk_年级管理'!A:A,C30,'6.gk_年级管理'!D:D),"")</f>
        <v/>
      </c>
      <c r="N30" s="128" t="str">
        <f>IF(SUMIF('7.gk_C9院校考核'!B:B,C30,'7.gk_C9院校考核'!F:F)&gt;0,SUMIF('7.gk_C9院校考核'!B:B,C30,'7.gk_C9院校考核'!F:F),"")</f>
        <v/>
      </c>
      <c r="O30" s="67">
        <f t="shared" si="1"/>
        <v>11988.1932708581</v>
      </c>
      <c r="P30" s="25">
        <f t="shared" si="2"/>
        <v>11988.1932708581</v>
      </c>
      <c r="Q30" s="25">
        <f t="shared" si="3"/>
        <v>11988.1932708581</v>
      </c>
      <c r="R30" s="133"/>
    </row>
    <row r="31" ht="15.95" customHeight="1" spans="1:20">
      <c r="A31" s="118">
        <v>24</v>
      </c>
      <c r="B31" s="118" t="s">
        <v>70</v>
      </c>
      <c r="C31" s="118" t="s">
        <v>71</v>
      </c>
      <c r="D31" s="127" t="str">
        <f>IF(SUMIF(高一质量奖!A:A,C31,高一质量奖!B:B)&gt;0,SUMIF(高一质量奖!A:A,C31,高一质量奖!B:B),"")</f>
        <v/>
      </c>
      <c r="E31" s="127" t="str">
        <f>IF(SUMIF(高二进步奖!A:A,C31,高二进步奖!B:B)&gt;0,SUMIF(高二进步奖!A:A,C31,高二进步奖!B:B),"")</f>
        <v/>
      </c>
      <c r="F31" s="127" t="str">
        <f>IF(SUMIF(高三进步奖!A:A,C31,高三进步奖!D:D)&gt;0,SUMIF(高三进步奖!A:A,C31,高三进步奖!D:D),"")</f>
        <v/>
      </c>
      <c r="G31" s="122">
        <f t="shared" si="4"/>
        <v>0</v>
      </c>
      <c r="H31" s="128">
        <f>IF(SUMIFS('1.gk_工作量'!$M$4:$M$93,'1.gk_工作量'!$B$4:$B$93,C31)&gt;0,SUMIFS('1.gk_工作量'!$M$4:$M$93,'1.gk_工作量'!$B$4:$B$93,C31),"")</f>
        <v>237.432020077282</v>
      </c>
      <c r="I31" s="128" t="str">
        <f>IF(SUMIFS('2.gk_过程评价'!$D:$D,'2.gk_过程评价'!$B:$B,C31)&gt;0,SUMIFS('2.gk_过程评价'!$D:$D,'2.gk_过程评价'!$B:$B,C31),"")</f>
        <v/>
      </c>
      <c r="J31" s="65" t="str">
        <f>IF(SUMIF('3.gk_上线质量'!B:B,C31,'3.gk_上线质量'!D:D)&lt;&gt;0,SUMIF('3.gk_上线质量'!B:B,C31,'3.gk_上线质量'!D:D),"")</f>
        <v/>
      </c>
      <c r="K31" s="128" t="str">
        <f>IF(SUMIFS('4.gk_艺体质量'!E:E,'4.gk_艺体质量'!A:A,C31)&gt;0,SUMIFS('4.gk_艺体质量'!E:E,'4.gk_艺体质量'!A:A,C31),"")</f>
        <v/>
      </c>
      <c r="L31" s="128" t="str">
        <f>IF(SUMIF('5.gk_超额目标'!B:B,C31,'5.gk_超额目标'!D:D)&gt;0,SUMIF('5.gk_超额目标'!B:B,C31,'5.gk_超额目标'!D:D),"")</f>
        <v/>
      </c>
      <c r="M31" s="128" t="str">
        <f>IF(SUMIF('6.gk_年级管理'!A:A,C31,'6.gk_年级管理'!D:D)&gt;0,SUMIF('6.gk_年级管理'!A:A,C31,'6.gk_年级管理'!D:D),"")</f>
        <v/>
      </c>
      <c r="N31" s="128" t="str">
        <f>IF(SUMIF('7.gk_C9院校考核'!B:B,C31,'7.gk_C9院校考核'!F:F)&gt;0,SUMIF('7.gk_C9院校考核'!B:B,C31,'7.gk_C9院校考核'!F:F),"")</f>
        <v/>
      </c>
      <c r="O31" s="67">
        <f t="shared" si="1"/>
        <v>237.432020077282</v>
      </c>
      <c r="P31" s="25">
        <f t="shared" si="2"/>
        <v>237.432020077282</v>
      </c>
      <c r="Q31" s="25">
        <f t="shared" si="3"/>
        <v>237.432020077282</v>
      </c>
      <c r="R31" s="133"/>
    </row>
    <row r="32" ht="15.95" customHeight="1" spans="1:20">
      <c r="A32" s="118">
        <v>25</v>
      </c>
      <c r="B32" s="118" t="s">
        <v>72</v>
      </c>
      <c r="C32" s="118" t="s">
        <v>73</v>
      </c>
      <c r="D32" s="127" t="str">
        <f>IF(SUMIF(高一质量奖!A:A,C32,高一质量奖!B:B)&gt;0,SUMIF(高一质量奖!A:A,C32,高一质量奖!B:B),"")</f>
        <v/>
      </c>
      <c r="E32" s="127" t="str">
        <f>IF(SUMIF(高二进步奖!A:A,C32,高二进步奖!B:B)&gt;0,SUMIF(高二进步奖!A:A,C32,高二进步奖!B:B),"")</f>
        <v/>
      </c>
      <c r="F32" s="127" t="str">
        <f>IF(SUMIF(高三进步奖!A:A,C32,高三进步奖!D:D)&gt;0,SUMIF(高三进步奖!A:A,C32,高三进步奖!D:D),"")</f>
        <v/>
      </c>
      <c r="G32" s="122">
        <f t="shared" si="4"/>
        <v>0</v>
      </c>
      <c r="H32" s="128">
        <f>IF(SUMIFS('1.gk_工作量'!$M$4:$M$93,'1.gk_工作量'!$B$4:$B$93,C32)&gt;0,SUMIFS('1.gk_工作量'!$M$4:$M$93,'1.gk_工作量'!$B$4:$B$93,C32),"")</f>
        <v>14654.143071479</v>
      </c>
      <c r="I32" s="128">
        <f>IF(SUMIFS('2.gk_过程评价'!$D:$D,'2.gk_过程评价'!$B:$B,C32)&gt;0,SUMIFS('2.gk_过程评价'!$D:$D,'2.gk_过程评价'!$B:$B,C32),"")</f>
        <v>13280.4373864787</v>
      </c>
      <c r="J32" s="65">
        <f>IF(SUMIF('3.gk_上线质量'!B:B,C32,'3.gk_上线质量'!D:D)&lt;&gt;0,SUMIF('3.gk_上线质量'!B:B,C32,'3.gk_上线质量'!D:D),"")</f>
        <v>4357.85635653158</v>
      </c>
      <c r="K32" s="128">
        <f>IF(SUMIFS('4.gk_艺体质量'!E:E,'4.gk_艺体质量'!A:A,C32)&gt;0,SUMIFS('4.gk_艺体质量'!E:E,'4.gk_艺体质量'!A:A,C32),"")</f>
        <v>15528.1828913311</v>
      </c>
      <c r="L32" s="128">
        <f>IF(SUMIF('5.gk_超额目标'!B:B,C32,'5.gk_超额目标'!D:D)&gt;0,SUMIF('5.gk_超额目标'!B:B,C32,'5.gk_超额目标'!D:D),"")</f>
        <v>1886.99795779442</v>
      </c>
      <c r="M32" s="128">
        <f>IF(SUMIF('6.gk_年级管理'!A:A,C32,'6.gk_年级管理'!D:D)&gt;0,SUMIF('6.gk_年级管理'!A:A,C32,'6.gk_年级管理'!D:D),"")</f>
        <v>8611.68</v>
      </c>
      <c r="N32" s="128">
        <f>IF(SUMIF('7.gk_C9院校考核'!B:B,C32,'7.gk_C9院校考核'!F:F)&gt;0,SUMIF('7.gk_C9院校考核'!B:B,C32,'7.gk_C9院校考核'!F:F),"")</f>
        <v>2500</v>
      </c>
      <c r="O32" s="67">
        <f t="shared" si="1"/>
        <v>60819.2976636148</v>
      </c>
      <c r="P32" s="25">
        <f t="shared" si="2"/>
        <v>60819.2976636148</v>
      </c>
      <c r="Q32" s="25">
        <f t="shared" si="3"/>
        <v>60819.2976636148</v>
      </c>
      <c r="R32" s="133"/>
    </row>
    <row r="33" ht="15.95" customHeight="1" spans="1:18">
      <c r="A33" s="118">
        <v>26</v>
      </c>
      <c r="B33" s="118" t="s">
        <v>74</v>
      </c>
      <c r="C33" s="118" t="s">
        <v>75</v>
      </c>
      <c r="D33" s="127" t="str">
        <f>IF(SUMIF(高一质量奖!A:A,C33,高一质量奖!B:B)&gt;0,SUMIF(高一质量奖!A:A,C33,高一质量奖!B:B),"")</f>
        <v/>
      </c>
      <c r="E33" s="127" t="str">
        <f>IF(SUMIF(高二进步奖!A:A,C33,高二进步奖!B:B)&gt;0,SUMIF(高二进步奖!A:A,C33,高二进步奖!B:B),"")</f>
        <v/>
      </c>
      <c r="F33" s="127" t="str">
        <f>IF(SUMIF(高三进步奖!A:A,C33,高三进步奖!D:D)&gt;0,SUMIF(高三进步奖!A:A,C33,高三进步奖!D:D),"")</f>
        <v/>
      </c>
      <c r="G33" s="122">
        <f t="shared" si="4"/>
        <v>0</v>
      </c>
      <c r="H33" s="128">
        <f>IF(SUMIFS('1.gk_工作量'!$M$4:$M$93,'1.gk_工作量'!$B$4:$B$93,C33)&gt;0,SUMIFS('1.gk_工作量'!$M$4:$M$93,'1.gk_工作量'!$B$4:$B$93,C33),"")</f>
        <v>14321.4604860468</v>
      </c>
      <c r="I33" s="128">
        <f>IF(SUMIFS('2.gk_过程评价'!$D:$D,'2.gk_过程评价'!$B:$B,C33)&gt;0,SUMIFS('2.gk_过程评价'!$D:$D,'2.gk_过程评价'!$B:$B,C33),"")</f>
        <v>13096.7184855909</v>
      </c>
      <c r="J33" s="65">
        <f>IF(SUMIF('3.gk_上线质量'!B:B,C33,'3.gk_上线质量'!D:D)&lt;&gt;0,SUMIF('3.gk_上线质量'!B:B,C33,'3.gk_上线质量'!D:D),"")</f>
        <v>17116.6913559324</v>
      </c>
      <c r="K33" s="128">
        <f>IF(SUMIFS('4.gk_艺体质量'!E:E,'4.gk_艺体质量'!A:A,C33)&gt;0,SUMIFS('4.gk_艺体质量'!E:E,'4.gk_艺体质量'!A:A,C33),"")</f>
        <v>1355.47681208025</v>
      </c>
      <c r="L33" s="128">
        <f>IF(SUMIF('5.gk_超额目标'!B:B,C33,'5.gk_超额目标'!D:D)&gt;0,SUMIF('5.gk_超额目标'!B:B,C33,'5.gk_超额目标'!D:D),"")</f>
        <v>4059.90469707284</v>
      </c>
      <c r="M33" s="128" t="str">
        <f>IF(SUMIF('6.gk_年级管理'!A:A,C33,'6.gk_年级管理'!D:D)&gt;0,SUMIF('6.gk_年级管理'!A:A,C33,'6.gk_年级管理'!D:D),"")</f>
        <v/>
      </c>
      <c r="N33" s="128" t="str">
        <f>IF(SUMIF('7.gk_C9院校考核'!B:B,C33,'7.gk_C9院校考核'!F:F)&gt;0,SUMIF('7.gk_C9院校考核'!B:B,C33,'7.gk_C9院校考核'!F:F),"")</f>
        <v/>
      </c>
      <c r="O33" s="67">
        <f t="shared" si="1"/>
        <v>49950.2518367232</v>
      </c>
      <c r="P33" s="25">
        <f t="shared" si="2"/>
        <v>49950.2518367232</v>
      </c>
      <c r="Q33" s="25">
        <f t="shared" si="3"/>
        <v>49950.2518367232</v>
      </c>
      <c r="R33" s="133"/>
    </row>
    <row r="34" ht="15.95" customHeight="1" spans="1:18">
      <c r="A34" s="118">
        <v>27</v>
      </c>
      <c r="B34" s="118" t="s">
        <v>76</v>
      </c>
      <c r="C34" s="118" t="s">
        <v>77</v>
      </c>
      <c r="D34" s="127" t="str">
        <f>IF(SUMIF(高一质量奖!A:A,C34,高一质量奖!B:B)&gt;0,SUMIF(高一质量奖!A:A,C34,高一质量奖!B:B),"")</f>
        <v/>
      </c>
      <c r="E34" s="127" t="str">
        <f>IF(SUMIF(高二进步奖!A:A,C34,高二进步奖!B:B)&gt;0,SUMIF(高二进步奖!A:A,C34,高二进步奖!B:B),"")</f>
        <v/>
      </c>
      <c r="F34" s="127" t="str">
        <f>IF(SUMIF(高三进步奖!A:A,C34,高三进步奖!D:D)&gt;0,SUMIF(高三进步奖!A:A,C34,高三进步奖!D:D),"")</f>
        <v/>
      </c>
      <c r="G34" s="122">
        <f t="shared" si="4"/>
        <v>0</v>
      </c>
      <c r="H34" s="128">
        <f>IF(SUMIFS('1.gk_工作量'!$M$4:$M$93,'1.gk_工作量'!$B$4:$B$93,C34)&gt;0,SUMIFS('1.gk_工作量'!$M$4:$M$93,'1.gk_工作量'!$B$4:$B$93,C34),"")</f>
        <v>4579.268785962</v>
      </c>
      <c r="I34" s="128">
        <f>IF(SUMIFS('2.gk_过程评价'!$D:$D,'2.gk_过程评价'!$B:$B,C34)&gt;0,SUMIFS('2.gk_过程评价'!$D:$D,'2.gk_过程评价'!$B:$B,C34),"")</f>
        <v>8806.07192007223</v>
      </c>
      <c r="J34" s="65">
        <f>IF(SUMIF('3.gk_上线质量'!B:B,C34,'3.gk_上线质量'!D:D)&lt;&gt;0,SUMIF('3.gk_上线质量'!B:B,C34,'3.gk_上线质量'!D:D),"")</f>
        <v>6843.44850062737</v>
      </c>
      <c r="K34" s="128">
        <f>IF(SUMIFS('4.gk_艺体质量'!E:E,'4.gk_艺体质量'!A:A,C34)&gt;0,SUMIFS('4.gk_艺体质量'!E:E,'4.gk_艺体质量'!A:A,C34),"")</f>
        <v>757.472336162492</v>
      </c>
      <c r="L34" s="128">
        <f>IF(SUMIF('5.gk_超额目标'!B:B,C34,'5.gk_超额目标'!D:D)&gt;0,SUMIF('5.gk_超额目标'!B:B,C34,'5.gk_超额目标'!D:D),"")</f>
        <v>1257.99863852961</v>
      </c>
      <c r="M34" s="128" t="str">
        <f>IF(SUMIF('6.gk_年级管理'!A:A,C34,'6.gk_年级管理'!D:D)&gt;0,SUMIF('6.gk_年级管理'!A:A,C34,'6.gk_年级管理'!D:D),"")</f>
        <v/>
      </c>
      <c r="N34" s="128" t="str">
        <f>IF(SUMIF('7.gk_C9院校考核'!B:B,C34,'7.gk_C9院校考核'!F:F)&gt;0,SUMIF('7.gk_C9院校考核'!B:B,C34,'7.gk_C9院校考核'!F:F),"")</f>
        <v/>
      </c>
      <c r="O34" s="67">
        <f t="shared" si="1"/>
        <v>22244.2601813537</v>
      </c>
      <c r="P34" s="25">
        <f t="shared" si="2"/>
        <v>22244.2601813537</v>
      </c>
      <c r="Q34" s="25">
        <f t="shared" si="3"/>
        <v>22244.2601813537</v>
      </c>
      <c r="R34" s="133"/>
    </row>
    <row r="35" ht="15.95" customHeight="1" spans="1:18">
      <c r="A35" s="118">
        <v>28</v>
      </c>
      <c r="B35" s="118" t="s">
        <v>78</v>
      </c>
      <c r="C35" s="118" t="s">
        <v>79</v>
      </c>
      <c r="D35" s="127" t="str">
        <f>IF(SUMIF(高一质量奖!A:A,C35,高一质量奖!B:B)&gt;0,SUMIF(高一质量奖!A:A,C35,高一质量奖!B:B),"")</f>
        <v/>
      </c>
      <c r="E35" s="127" t="str">
        <f>IF(SUMIF(高二进步奖!A:A,C35,高二进步奖!B:B)&gt;0,SUMIF(高二进步奖!A:A,C35,高二进步奖!B:B),"")</f>
        <v/>
      </c>
      <c r="F35" s="127" t="str">
        <f>IF(SUMIF(高三进步奖!A:A,C35,高三进步奖!D:D)&gt;0,SUMIF(高三进步奖!A:A,C35,高三进步奖!D:D),"")</f>
        <v/>
      </c>
      <c r="G35" s="122">
        <f t="shared" si="4"/>
        <v>0</v>
      </c>
      <c r="H35" s="128">
        <f>IF(SUMIFS('1.gk_工作量'!$M$4:$M$93,'1.gk_工作量'!$B$4:$B$93,C35)&gt;0,SUMIFS('1.gk_工作量'!$M$4:$M$93,'1.gk_工作量'!$B$4:$B$93,C35),"")</f>
        <v>21579.6142524131</v>
      </c>
      <c r="I35" s="128">
        <f>IF(SUMIFS('2.gk_过程评价'!$D:$D,'2.gk_过程评价'!$B:$B,C35)&gt;0,SUMIFS('2.gk_过程评价'!$D:$D,'2.gk_过程评价'!$B:$B,C35),"")</f>
        <v>13109.5247782036</v>
      </c>
      <c r="J35" s="65">
        <f>IF(SUMIF('3.gk_上线质量'!B:B,C35,'3.gk_上线质量'!D:D)&lt;&gt;0,SUMIF('3.gk_上线质量'!B:B,C35,'3.gk_上线质量'!D:D),"")</f>
        <v>27272.1106875238</v>
      </c>
      <c r="K35" s="128">
        <f>IF(SUMIFS('4.gk_艺体质量'!E:E,'4.gk_艺体质量'!A:A,C35)&gt;0,SUMIFS('4.gk_艺体质量'!E:E,'4.gk_艺体质量'!A:A,C35),"")</f>
        <v>1362.12130625711</v>
      </c>
      <c r="L35" s="128">
        <f>IF(SUMIF('5.gk_超额目标'!B:B,C35,'5.gk_超额目标'!D:D)&gt;0,SUMIF('5.gk_超额目标'!B:B,C35,'5.gk_超额目标'!D:D),"")</f>
        <v>4526.88904016338</v>
      </c>
      <c r="M35" s="128">
        <f>IF(SUMIF('6.gk_年级管理'!A:A,C35,'6.gk_年级管理'!D:D)&gt;0,SUMIF('6.gk_年级管理'!A:A,C35,'6.gk_年级管理'!D:D),"")</f>
        <v>2180.88</v>
      </c>
      <c r="N35" s="128" t="str">
        <f>IF(SUMIF('7.gk_C9院校考核'!B:B,C35,'7.gk_C9院校考核'!F:F)&gt;0,SUMIF('7.gk_C9院校考核'!B:B,C35,'7.gk_C9院校考核'!F:F),"")</f>
        <v/>
      </c>
      <c r="O35" s="67">
        <f t="shared" si="1"/>
        <v>70031.140064561</v>
      </c>
      <c r="P35" s="25">
        <f t="shared" si="2"/>
        <v>70031.140064561</v>
      </c>
      <c r="Q35" s="25">
        <f t="shared" si="3"/>
        <v>70031.140064561</v>
      </c>
      <c r="R35" s="133"/>
    </row>
    <row r="36" ht="15.95" customHeight="1" spans="1:18">
      <c r="A36" s="118">
        <v>29</v>
      </c>
      <c r="B36" s="118" t="s">
        <v>80</v>
      </c>
      <c r="C36" s="118" t="s">
        <v>81</v>
      </c>
      <c r="D36" s="127" t="str">
        <f>IF(SUMIF(高一质量奖!A:A,C36,高一质量奖!B:B)&gt;0,SUMIF(高一质量奖!A:A,C36,高一质量奖!B:B),"")</f>
        <v/>
      </c>
      <c r="E36" s="127" t="str">
        <f>IF(SUMIF(高二进步奖!A:A,C36,高二进步奖!B:B)&gt;0,SUMIF(高二进步奖!A:A,C36,高二进步奖!B:B),"")</f>
        <v/>
      </c>
      <c r="F36" s="127" t="str">
        <f>IF(SUMIF(高三进步奖!A:A,C36,高三进步奖!D:D)&gt;0,SUMIF(高三进步奖!A:A,C36,高三进步奖!D:D),"")</f>
        <v/>
      </c>
      <c r="G36" s="122">
        <f t="shared" si="4"/>
        <v>0</v>
      </c>
      <c r="H36" s="128">
        <f>IF(SUMIFS('1.gk_工作量'!$M$4:$M$93,'1.gk_工作量'!$B$4:$B$93,C36)&gt;0,SUMIFS('1.gk_工作量'!$M$4:$M$93,'1.gk_工作量'!$B$4:$B$93,C36),"")</f>
        <v>1424.59212046369</v>
      </c>
      <c r="I36" s="128">
        <f>IF(SUMIFS('2.gk_过程评价'!$D:$D,'2.gk_过程评价'!$B:$B,C36)&gt;0,SUMIFS('2.gk_过程评价'!$D:$D,'2.gk_过程评价'!$B:$B,C36),"")</f>
        <v>2771.0291007406</v>
      </c>
      <c r="J36" s="65">
        <f>IF(SUMIF('3.gk_上线质量'!B:B,C36,'3.gk_上线质量'!D:D)&lt;&gt;0,SUMIF('3.gk_上线质量'!B:B,C36,'3.gk_上线质量'!D:D),"")</f>
        <v>1233.11194681116</v>
      </c>
      <c r="K36" s="128">
        <f>IF(SUMIFS('4.gk_艺体质量'!E:E,'4.gk_艺体质量'!A:A,C36)&gt;0,SUMIFS('4.gk_艺体质量'!E:E,'4.gk_艺体质量'!A:A,C36),"")</f>
        <v>837.206266284859</v>
      </c>
      <c r="L36" s="128">
        <f>IF(SUMIF('5.gk_超额目标'!B:B,C36,'5.gk_超额目标'!D:D)&gt;0,SUMIF('5.gk_超额目标'!B:B,C36,'5.gk_超额目标'!D:D),"")</f>
        <v>486.044928522805</v>
      </c>
      <c r="M36" s="128" t="str">
        <f>IF(SUMIF('6.gk_年级管理'!A:A,C36,'6.gk_年级管理'!D:D)&gt;0,SUMIF('6.gk_年级管理'!A:A,C36,'6.gk_年级管理'!D:D),"")</f>
        <v/>
      </c>
      <c r="N36" s="128" t="str">
        <f>IF(SUMIF('7.gk_C9院校考核'!B:B,C36,'7.gk_C9院校考核'!F:F)&gt;0,SUMIF('7.gk_C9院校考核'!B:B,C36,'7.gk_C9院校考核'!F:F),"")</f>
        <v/>
      </c>
      <c r="O36" s="67">
        <f t="shared" si="1"/>
        <v>6751.98436282311</v>
      </c>
      <c r="P36" s="25">
        <f t="shared" si="2"/>
        <v>6751.98436282311</v>
      </c>
      <c r="Q36" s="25">
        <f t="shared" si="3"/>
        <v>6751.98436282311</v>
      </c>
      <c r="R36" s="129" t="s">
        <v>56</v>
      </c>
    </row>
    <row r="37" ht="15.95" customHeight="1" spans="1:18">
      <c r="A37" s="118">
        <v>30</v>
      </c>
      <c r="B37" s="118" t="s">
        <v>82</v>
      </c>
      <c r="C37" s="118" t="s">
        <v>83</v>
      </c>
      <c r="D37" s="127" t="str">
        <f>IF(SUMIF(高一质量奖!A:A,C37,高一质量奖!B:B)&gt;0,SUMIF(高一质量奖!A:A,C37,高一质量奖!B:B),"")</f>
        <v/>
      </c>
      <c r="E37" s="127" t="str">
        <f>IF(SUMIF(高二进步奖!A:A,C37,高二进步奖!B:B)&gt;0,SUMIF(高二进步奖!A:A,C37,高二进步奖!B:B),"")</f>
        <v/>
      </c>
      <c r="F37" s="127" t="str">
        <f>IF(SUMIF(高三进步奖!A:A,C37,高三进步奖!D:D)&gt;0,SUMIF(高三进步奖!A:A,C37,高三进步奖!D:D),"")</f>
        <v/>
      </c>
      <c r="G37" s="122">
        <f t="shared" si="4"/>
        <v>0</v>
      </c>
      <c r="H37" s="128">
        <f>IF(SUMIFS('1.gk_工作量'!$M$4:$M$93,'1.gk_工作量'!$B$4:$B$93,C37)&gt;0,SUMIFS('1.gk_工作量'!$M$4:$M$93,'1.gk_工作量'!$B$4:$B$93,C37),"")</f>
        <v>14492.8490613593</v>
      </c>
      <c r="I37" s="128">
        <f>IF(SUMIFS('2.gk_过程评价'!$D:$D,'2.gk_过程评价'!$B:$B,C37)&gt;0,SUMIFS('2.gk_过程评价'!$D:$D,'2.gk_过程评价'!$B:$B,C37),"")</f>
        <v>13157.3551761268</v>
      </c>
      <c r="J37" s="65">
        <f>IF(SUMIF('3.gk_上线质量'!B:B,C37,'3.gk_上线质量'!D:D)&lt;&gt;0,SUMIF('3.gk_上线质量'!B:B,C37,'3.gk_上线质量'!D:D),"")</f>
        <v>37687.3873796342</v>
      </c>
      <c r="K37" s="128">
        <f>IF(SUMIFS('4.gk_艺体质量'!E:E,'4.gk_艺体质量'!A:A,C37)&gt;0,SUMIFS('4.gk_艺体质量'!E:E,'4.gk_艺体质量'!A:A,C37),"")</f>
        <v>1016.60760906019</v>
      </c>
      <c r="L37" s="128">
        <f>IF(SUMIF('5.gk_超额目标'!B:B,C37,'5.gk_超额目标'!D:D)&gt;0,SUMIF('5.gk_超额目标'!B:B,C37,'5.gk_超额目标'!D:D),"")</f>
        <v>1572.49829816202</v>
      </c>
      <c r="M37" s="128" t="str">
        <f>IF(SUMIF('6.gk_年级管理'!A:A,C37,'6.gk_年级管理'!D:D)&gt;0,SUMIF('6.gk_年级管理'!A:A,C37,'6.gk_年级管理'!D:D),"")</f>
        <v/>
      </c>
      <c r="N37" s="128">
        <f>IF(SUMIF('7.gk_C9院校考核'!B:B,C37,'7.gk_C9院校考核'!F:F)&gt;0,SUMIF('7.gk_C9院校考核'!B:B,C37,'7.gk_C9院校考核'!F:F),"")</f>
        <v>7500</v>
      </c>
      <c r="O37" s="67">
        <f t="shared" si="1"/>
        <v>75426.6975243426</v>
      </c>
      <c r="P37" s="25">
        <f t="shared" si="2"/>
        <v>75426.6975243426</v>
      </c>
      <c r="Q37" s="25">
        <f t="shared" si="3"/>
        <v>75426.6975243426</v>
      </c>
      <c r="R37" s="133"/>
    </row>
    <row r="38" ht="15.95" customHeight="1" spans="1:18">
      <c r="A38" s="118">
        <v>31</v>
      </c>
      <c r="B38" s="118" t="s">
        <v>84</v>
      </c>
      <c r="C38" s="118" t="s">
        <v>85</v>
      </c>
      <c r="D38" s="127" t="str">
        <f>IF(SUMIF(高一质量奖!A:A,C38,高一质量奖!B:B)&gt;0,SUMIF(高一质量奖!A:A,C38,高一质量奖!B:B),"")</f>
        <v/>
      </c>
      <c r="E38" s="127" t="str">
        <f>IF(SUMIF(高二进步奖!A:A,C38,高二进步奖!B:B)&gt;0,SUMIF(高二进步奖!A:A,C38,高二进步奖!B:B),"")</f>
        <v/>
      </c>
      <c r="F38" s="127" t="str">
        <f>IF(SUMIF(高三进步奖!A:A,C38,高三进步奖!D:D)&gt;0,SUMIF(高三进步奖!A:A,C38,高三进步奖!D:D),"")</f>
        <v/>
      </c>
      <c r="G38" s="122">
        <f t="shared" si="4"/>
        <v>0</v>
      </c>
      <c r="H38" s="128">
        <f>IF(SUMIFS('1.gk_工作量'!$M$4:$M$93,'1.gk_工作量'!$B$4:$B$93,C38)&gt;0,SUMIFS('1.gk_工作量'!$M$4:$M$93,'1.gk_工作量'!$B$4:$B$93,C38),"")</f>
        <v>1899.45616061825</v>
      </c>
      <c r="I38" s="128">
        <f>IF(SUMIFS('2.gk_过程评价'!$D:$D,'2.gk_过程评价'!$B:$B,C38)&gt;0,SUMIFS('2.gk_过程评价'!$D:$D,'2.gk_过程评价'!$B:$B,C38),"")</f>
        <v>4308.4134679668</v>
      </c>
      <c r="J38" s="65">
        <f>IF(SUMIF('3.gk_上线质量'!B:B,C38,'3.gk_上线质量'!D:D)&lt;&gt;0,SUMIF('3.gk_上线质量'!B:B,C38,'3.gk_上线质量'!D:D),"")</f>
        <v>3705.79192392463</v>
      </c>
      <c r="K38" s="128" t="str">
        <f>IF(SUMIFS('4.gk_艺体质量'!E:E,'4.gk_艺体质量'!A:A,C38)&gt;0,SUMIFS('4.gk_艺体质量'!E:E,'4.gk_艺体质量'!A:A,C38),"")</f>
        <v/>
      </c>
      <c r="L38" s="128">
        <f>IF(SUMIF('5.gk_超额目标'!B:B,C38,'5.gk_超额目标'!D:D)&gt;0,SUMIF('5.gk_超额目标'!B:B,C38,'5.gk_超额目标'!D:D),"")</f>
        <v>571.817562968005</v>
      </c>
      <c r="M38" s="128" t="str">
        <f>IF(SUMIF('6.gk_年级管理'!A:A,C38,'6.gk_年级管理'!D:D)&gt;0,SUMIF('6.gk_年级管理'!A:A,C38,'6.gk_年级管理'!D:D),"")</f>
        <v/>
      </c>
      <c r="N38" s="128" t="str">
        <f>IF(SUMIF('7.gk_C9院校考核'!B:B,C38,'7.gk_C9院校考核'!F:F)&gt;0,SUMIF('7.gk_C9院校考核'!B:B,C38,'7.gk_C9院校考核'!F:F),"")</f>
        <v/>
      </c>
      <c r="O38" s="67">
        <f t="shared" si="1"/>
        <v>10485.4791154777</v>
      </c>
      <c r="P38" s="25">
        <f t="shared" si="2"/>
        <v>10485.4791154777</v>
      </c>
      <c r="Q38" s="25">
        <f t="shared" si="3"/>
        <v>10485.4791154777</v>
      </c>
      <c r="R38" s="133"/>
    </row>
    <row r="39" ht="15.95" customHeight="1" spans="1:18">
      <c r="A39" s="118">
        <v>32</v>
      </c>
      <c r="B39" s="118" t="s">
        <v>86</v>
      </c>
      <c r="C39" s="118" t="s">
        <v>87</v>
      </c>
      <c r="D39" s="127" t="str">
        <f>IF(SUMIF(高一质量奖!A:A,C39,高一质量奖!B:B)&gt;0,SUMIF(高一质量奖!A:A,C39,高一质量奖!B:B),"")</f>
        <v/>
      </c>
      <c r="E39" s="127" t="str">
        <f>IF(SUMIF(高二进步奖!A:A,C39,高二进步奖!B:B)&gt;0,SUMIF(高二进步奖!A:A,C39,高二进步奖!B:B),"")</f>
        <v/>
      </c>
      <c r="F39" s="127" t="str">
        <f>IF(SUMIF(高三进步奖!A:A,C39,高三进步奖!D:D)&gt;0,SUMIF(高三进步奖!A:A,C39,高三进步奖!D:D),"")</f>
        <v/>
      </c>
      <c r="G39" s="122">
        <f t="shared" si="4"/>
        <v>0</v>
      </c>
      <c r="H39" s="128">
        <f>IF(SUMIFS('1.gk_工作量'!$M$4:$M$93,'1.gk_工作量'!$B$4:$B$93,C39)&gt;0,SUMIFS('1.gk_工作量'!$M$4:$M$93,'1.gk_工作量'!$B$4:$B$93,C39),"")</f>
        <v>18947.1542318947</v>
      </c>
      <c r="I39" s="128">
        <f>IF(SUMIFS('2.gk_过程评价'!$D:$D,'2.gk_过程评价'!$B:$B,C39)&gt;0,SUMIFS('2.gk_过程评价'!$D:$D,'2.gk_过程评价'!$B:$B,C39),"")</f>
        <v>12620.0806125095</v>
      </c>
      <c r="J39" s="65">
        <f>IF(SUMIF('3.gk_上线质量'!B:B,C39,'3.gk_上线质量'!D:D)&lt;&gt;0,SUMIF('3.gk_上线质量'!B:B,C39,'3.gk_上线质量'!D:D),"")</f>
        <v>15326.7422080089</v>
      </c>
      <c r="K39" s="128">
        <f>IF(SUMIFS('4.gk_艺体质量'!E:E,'4.gk_艺体质量'!A:A,C39)&gt;0,SUMIFS('4.gk_艺体质量'!E:E,'4.gk_艺体质量'!A:A,C39),"")</f>
        <v>697.671888570716</v>
      </c>
      <c r="L39" s="128">
        <f>IF(SUMIF('5.gk_超额目标'!B:B,C39,'5.gk_超额目标'!D:D)&gt;0,SUMIF('5.gk_超额目标'!B:B,C39,'5.gk_超额目标'!D:D),"")</f>
        <v>4717.49489448605</v>
      </c>
      <c r="M39" s="128">
        <f>IF(SUMIF('6.gk_年级管理'!A:A,C39,'6.gk_年级管理'!D:D)&gt;0,SUMIF('6.gk_年级管理'!A:A,C39,'6.gk_年级管理'!D:D),"")</f>
        <v>2180.88</v>
      </c>
      <c r="N39" s="128" t="str">
        <f>IF(SUMIF('7.gk_C9院校考核'!B:B,C39,'7.gk_C9院校考核'!F:F)&gt;0,SUMIF('7.gk_C9院校考核'!B:B,C39,'7.gk_C9院校考核'!F:F),"")</f>
        <v/>
      </c>
      <c r="O39" s="67">
        <f t="shared" si="1"/>
        <v>54490.0238354699</v>
      </c>
      <c r="P39" s="25">
        <f t="shared" si="2"/>
        <v>54490.0238354699</v>
      </c>
      <c r="Q39" s="25">
        <f t="shared" si="3"/>
        <v>54490.0238354699</v>
      </c>
      <c r="R39" s="133"/>
    </row>
    <row r="40" ht="15.95" customHeight="1" spans="1:18">
      <c r="A40" s="118">
        <v>33</v>
      </c>
      <c r="B40" s="118"/>
      <c r="C40" s="118" t="s">
        <v>88</v>
      </c>
      <c r="D40" s="127" t="str">
        <f>IF(SUMIF(高一质量奖!A:A,C40,高一质量奖!B:B)&gt;0,SUMIF(高一质量奖!A:A,C40,高一质量奖!B:B),"")</f>
        <v/>
      </c>
      <c r="E40" s="127" t="str">
        <f>IF(SUMIF(高二进步奖!A:A,C40,高二进步奖!B:B)&gt;0,SUMIF(高二进步奖!A:A,C40,高二进步奖!B:B),"")</f>
        <v/>
      </c>
      <c r="F40" s="127" t="str">
        <f>IF(SUMIF(高三进步奖!A:A,C40,高三进步奖!D:D)&gt;0,SUMIF(高三进步奖!A:A,C40,高三进步奖!D:D),"")</f>
        <v/>
      </c>
      <c r="G40" s="122">
        <f t="shared" si="4"/>
        <v>0</v>
      </c>
      <c r="H40" s="128">
        <f>IF(SUMIFS('1.gk_工作量'!$M$4:$M$93,'1.gk_工作量'!$B$4:$B$93,C40)&gt;0,SUMIFS('1.gk_工作量'!$M$4:$M$93,'1.gk_工作量'!$B$4:$B$93,C40),"")</f>
        <v>1780.74015057961</v>
      </c>
      <c r="I40" s="128">
        <f>IF(SUMIFS('2.gk_过程评价'!$D:$D,'2.gk_过程评价'!$B:$B,C40)&gt;0,SUMIFS('2.gk_过程评价'!$D:$D,'2.gk_过程评价'!$B:$B,C40),"")</f>
        <v>2001.24357884008</v>
      </c>
      <c r="J40" s="65">
        <f>IF(SUMIF('3.gk_上线质量'!B:B,C40,'3.gk_上线质量'!D:D)&lt;&gt;0,SUMIF('3.gk_上线质量'!B:B,C40,'3.gk_上线质量'!D:D),"")</f>
        <v>542.311013257264</v>
      </c>
      <c r="K40" s="128">
        <f>IF(SUMIFS('4.gk_艺体质量'!E:E,'4.gk_艺体质量'!A:A,C40)&gt;0,SUMIFS('4.gk_艺体质量'!E:E,'4.gk_艺体质量'!A:A,C40),"")</f>
        <v>677.738406040124</v>
      </c>
      <c r="L40" s="128">
        <f>IF(SUMIF('5.gk_超额目标'!B:B,C40,'5.gk_超额目标'!D:D)&gt;0,SUMIF('5.gk_超额目标'!B:B,C40,'5.gk_超额目标'!D:D),"")</f>
        <v>257.317903335602</v>
      </c>
      <c r="M40" s="128" t="str">
        <f>IF(SUMIF('6.gk_年级管理'!A:A,C40,'6.gk_年级管理'!D:D)&gt;0,SUMIF('6.gk_年级管理'!A:A,C40,'6.gk_年级管理'!D:D),"")</f>
        <v/>
      </c>
      <c r="N40" s="128" t="str">
        <f>IF(SUMIF('7.gk_C9院校考核'!B:B,C40,'7.gk_C9院校考核'!F:F)&gt;0,SUMIF('7.gk_C9院校考核'!B:B,C40,'7.gk_C9院校考核'!F:F),"")</f>
        <v/>
      </c>
      <c r="O40" s="67">
        <f t="shared" si="1"/>
        <v>5259.35105205268</v>
      </c>
      <c r="P40" s="25">
        <f t="shared" si="2"/>
        <v>5259.35105205268</v>
      </c>
      <c r="Q40" s="25">
        <f t="shared" si="3"/>
        <v>5259.35105205268</v>
      </c>
      <c r="R40" s="133" t="s">
        <v>89</v>
      </c>
    </row>
    <row r="41" ht="15.95" customHeight="1" spans="1:18">
      <c r="A41" s="118">
        <v>34</v>
      </c>
      <c r="B41" s="118" t="s">
        <v>90</v>
      </c>
      <c r="C41" s="118" t="s">
        <v>91</v>
      </c>
      <c r="D41" s="127" t="str">
        <f>IF(SUMIF(高一质量奖!A:A,C41,高一质量奖!B:B)&gt;0,SUMIF(高一质量奖!A:A,C41,高一质量奖!B:B),"")</f>
        <v/>
      </c>
      <c r="E41" s="127" t="str">
        <f>IF(SUMIF(高二进步奖!A:A,C41,高二进步奖!B:B)&gt;0,SUMIF(高二进步奖!A:A,C41,高二进步奖!B:B),"")</f>
        <v/>
      </c>
      <c r="F41" s="127">
        <f>IF(SUMIF(高三进步奖!A:A,C41,高三进步奖!D:D)&gt;0,SUMIF(高三进步奖!A:A,C41,高三进步奖!D:D),"")</f>
        <v>4822.62929868487</v>
      </c>
      <c r="G41" s="122">
        <f t="shared" si="4"/>
        <v>4822.62929868487</v>
      </c>
      <c r="H41" s="128">
        <f>IF(SUMIFS('1.gk_工作量'!$M$4:$M$93,'1.gk_工作量'!$B$4:$B$93,C41)&gt;0,SUMIFS('1.gk_工作量'!$M$4:$M$93,'1.gk_工作量'!$B$4:$B$93,C41),"")</f>
        <v>14219.436672711</v>
      </c>
      <c r="I41" s="128">
        <f>IF(SUMIFS('2.gk_过程评价'!$D:$D,'2.gk_过程评价'!$B:$B,C41)&gt;0,SUMIFS('2.gk_过程评价'!$D:$D,'2.gk_过程评价'!$B:$B,C41),"")</f>
        <v>13596.5782233998</v>
      </c>
      <c r="J41" s="65">
        <f>IF(SUMIF('3.gk_上线质量'!B:B,C41,'3.gk_上线质量'!D:D)&lt;&gt;0,SUMIF('3.gk_上线质量'!B:B,C41,'3.gk_上线质量'!D:D),"")</f>
        <v>30637.3442072898</v>
      </c>
      <c r="K41" s="128">
        <f>IF(SUMIFS('4.gk_艺体质量'!E:E,'4.gk_艺体质量'!A:A,C41)&gt;0,SUMIFS('4.gk_艺体质量'!E:E,'4.gk_艺体质量'!A:A,C41),"")</f>
        <v>318.93572048947</v>
      </c>
      <c r="L41" s="128">
        <f>IF(SUMIF('5.gk_超额目标'!B:B,C41,'5.gk_超额目标'!D:D)&gt;0,SUMIF('5.gk_超额目标'!B:B,C41,'5.gk_超额目标'!D:D),"")</f>
        <v>4822.32811436351</v>
      </c>
      <c r="M41" s="128">
        <f>IF(SUMIF('6.gk_年级管理'!A:A,C41,'6.gk_年级管理'!D:D)&gt;0,SUMIF('6.gk_年级管理'!A:A,C41,'6.gk_年级管理'!D:D),"")</f>
        <v>2180.88</v>
      </c>
      <c r="N41" s="128" t="str">
        <f>IF(SUMIF('7.gk_C9院校考核'!B:B,C41,'7.gk_C9院校考核'!F:F)&gt;0,SUMIF('7.gk_C9院校考核'!B:B,C41,'7.gk_C9院校考核'!F:F),"")</f>
        <v/>
      </c>
      <c r="O41" s="67">
        <f t="shared" si="1"/>
        <v>65775.5029382536</v>
      </c>
      <c r="P41" s="25">
        <f t="shared" ref="P41:P72" si="5">G41+O41</f>
        <v>70598.1322369385</v>
      </c>
      <c r="Q41" s="25">
        <f t="shared" si="3"/>
        <v>70598.1322369385</v>
      </c>
      <c r="R41" s="129"/>
    </row>
    <row r="42" ht="15.95" customHeight="1" spans="1:18">
      <c r="A42" s="118">
        <v>35</v>
      </c>
      <c r="B42" s="118"/>
      <c r="C42" s="118" t="s">
        <v>92</v>
      </c>
      <c r="D42" s="127" t="str">
        <f>IF(SUMIF(高一质量奖!A:A,C42,高一质量奖!B:B)&gt;0,SUMIF(高一质量奖!A:A,C42,高一质量奖!B:B),"")</f>
        <v/>
      </c>
      <c r="E42" s="127" t="str">
        <f>IF(SUMIF(高二进步奖!A:A,C42,高二进步奖!B:B)&gt;0,SUMIF(高二进步奖!A:A,C42,高二进步奖!B:B),"")</f>
        <v/>
      </c>
      <c r="F42" s="127" t="str">
        <f>IF(SUMIF(高三进步奖!A:A,C42,高三进步奖!D:D)&gt;0,SUMIF(高三进步奖!A:A,C42,高三进步奖!D:D),"")</f>
        <v/>
      </c>
      <c r="G42" s="122">
        <f t="shared" si="4"/>
        <v>0</v>
      </c>
      <c r="H42" s="128">
        <f>IF(SUMIFS('1.gk_工作量'!$M$4:$M$93,'1.gk_工作量'!$B$4:$B$93,C42)&gt;0,SUMIFS('1.gk_工作量'!$M$4:$M$93,'1.gk_工作量'!$B$4:$B$93,C42),"")</f>
        <v>949.728080309126</v>
      </c>
      <c r="I42" s="128" t="str">
        <f>IF(SUMIFS('2.gk_过程评价'!$D:$D,'2.gk_过程评价'!$B:$B,C42)&gt;0,SUMIFS('2.gk_过程评价'!$D:$D,'2.gk_过程评价'!$B:$B,C42),"")</f>
        <v/>
      </c>
      <c r="J42" s="65" t="str">
        <f>IF(SUMIF('3.gk_上线质量'!B:B,C42,'3.gk_上线质量'!D:D)&lt;&gt;0,SUMIF('3.gk_上线质量'!B:B,C42,'3.gk_上线质量'!D:D),"")</f>
        <v/>
      </c>
      <c r="K42" s="128" t="str">
        <f>IF(SUMIFS('4.gk_艺体质量'!E:E,'4.gk_艺体质量'!A:A,C42)&gt;0,SUMIFS('4.gk_艺体质量'!E:E,'4.gk_艺体质量'!A:A,C42),"")</f>
        <v/>
      </c>
      <c r="L42" s="128" t="str">
        <f>IF(SUMIF('5.gk_超额目标'!B:B,C42,'5.gk_超额目标'!D:D)&gt;0,SUMIF('5.gk_超额目标'!B:B,C42,'5.gk_超额目标'!D:D),"")</f>
        <v/>
      </c>
      <c r="M42" s="128" t="str">
        <f>IF(SUMIF('6.gk_年级管理'!A:A,C42,'6.gk_年级管理'!D:D)&gt;0,SUMIF('6.gk_年级管理'!A:A,C42,'6.gk_年级管理'!D:D),"")</f>
        <v/>
      </c>
      <c r="N42" s="128" t="str">
        <f>IF(SUMIF('7.gk_C9院校考核'!B:B,C42,'7.gk_C9院校考核'!F:F)&gt;0,SUMIF('7.gk_C9院校考核'!B:B,C42,'7.gk_C9院校考核'!F:F),"")</f>
        <v/>
      </c>
      <c r="O42" s="67">
        <f t="shared" si="1"/>
        <v>949.728080309126</v>
      </c>
      <c r="P42" s="25">
        <f t="shared" si="5"/>
        <v>949.728080309126</v>
      </c>
      <c r="Q42" s="25">
        <f t="shared" si="3"/>
        <v>949.728080309126</v>
      </c>
      <c r="R42" s="133" t="s">
        <v>93</v>
      </c>
    </row>
    <row r="43" ht="15.95" customHeight="1" spans="1:18">
      <c r="A43" s="118">
        <v>36</v>
      </c>
      <c r="B43" s="118" t="s">
        <v>94</v>
      </c>
      <c r="C43" s="118" t="s">
        <v>95</v>
      </c>
      <c r="D43" s="127" t="str">
        <f>IF(SUMIF(高一质量奖!A:A,C43,高一质量奖!B:B)&gt;0,SUMIF(高一质量奖!A:A,C43,高一质量奖!B:B),"")</f>
        <v/>
      </c>
      <c r="E43" s="127" t="str">
        <f>IF(SUMIF(高二进步奖!A:A,C43,高二进步奖!B:B)&gt;0,SUMIF(高二进步奖!A:A,C43,高二进步奖!B:B),"")</f>
        <v/>
      </c>
      <c r="F43" s="127" t="str">
        <f>IF(SUMIF(高三进步奖!A:A,C43,高三进步奖!D:D)&gt;0,SUMIF(高三进步奖!A:A,C43,高三进步奖!D:D),"")</f>
        <v/>
      </c>
      <c r="G43" s="122">
        <f t="shared" si="4"/>
        <v>0</v>
      </c>
      <c r="H43" s="128">
        <f>IF(SUMIFS('1.gk_工作量'!$M$4:$M$93,'1.gk_工作量'!$B$4:$B$93,C43)&gt;0,SUMIFS('1.gk_工作量'!$M$4:$M$93,'1.gk_工作量'!$B$4:$B$93,C43),"")</f>
        <v>16205.1451215912</v>
      </c>
      <c r="I43" s="128">
        <f>IF(SUMIFS('2.gk_过程评价'!$D:$D,'2.gk_过程评价'!$B:$B,C43)&gt;0,SUMIFS('2.gk_过程评价'!$D:$D,'2.gk_过程评价'!$B:$B,C43),"")</f>
        <v>13015.6765006343</v>
      </c>
      <c r="J43" s="65">
        <f>IF(SUMIF('3.gk_上线质量'!B:B,C43,'3.gk_上线质量'!D:D)&lt;&gt;0,SUMIF('3.gk_上线质量'!B:B,C43,'3.gk_上线质量'!D:D),"")</f>
        <v>23824.5621032454</v>
      </c>
      <c r="K43" s="128">
        <f>IF(SUMIFS('4.gk_艺体质量'!E:E,'4.gk_艺体质量'!A:A,C43)&gt;0,SUMIFS('4.gk_艺体质量'!E:E,'4.gk_艺体质量'!A:A,C43),"")</f>
        <v>3827.22864587364</v>
      </c>
      <c r="L43" s="128">
        <f>IF(SUMIF('5.gk_超额目标'!B:B,C43,'5.gk_超额目标'!D:D)&gt;0,SUMIF('5.gk_超额目标'!B:B,C43,'5.gk_超额目标'!D:D),"")</f>
        <v>6432.94758339006</v>
      </c>
      <c r="M43" s="128">
        <f>IF(SUMIF('6.gk_年级管理'!A:A,C43,'6.gk_年级管理'!D:D)&gt;0,SUMIF('6.gk_年级管理'!A:A,C43,'6.gk_年级管理'!D:D),"")</f>
        <v>2180.88</v>
      </c>
      <c r="N43" s="128" t="str">
        <f>IF(SUMIF('7.gk_C9院校考核'!B:B,C43,'7.gk_C9院校考核'!F:F)&gt;0,SUMIF('7.gk_C9院校考核'!B:B,C43,'7.gk_C9院校考核'!F:F),"")</f>
        <v/>
      </c>
      <c r="O43" s="67">
        <f t="shared" si="1"/>
        <v>65486.4399547346</v>
      </c>
      <c r="P43" s="25">
        <f t="shared" si="5"/>
        <v>65486.4399547346</v>
      </c>
      <c r="Q43" s="25">
        <f t="shared" si="3"/>
        <v>65486.4399547346</v>
      </c>
      <c r="R43" s="129"/>
    </row>
    <row r="44" ht="15.95" customHeight="1" spans="1:18">
      <c r="A44" s="118">
        <v>37</v>
      </c>
      <c r="B44" s="118" t="s">
        <v>96</v>
      </c>
      <c r="C44" s="118" t="s">
        <v>97</v>
      </c>
      <c r="D44" s="127" t="str">
        <f>IF(SUMIF(高一质量奖!A:A,C44,高一质量奖!B:B)&gt;0,SUMIF(高一质量奖!A:A,C44,高一质量奖!B:B),"")</f>
        <v/>
      </c>
      <c r="E44" s="127" t="str">
        <f>IF(SUMIF(高二进步奖!A:A,C44,高二进步奖!B:B)&gt;0,SUMIF(高二进步奖!A:A,C44,高二进步奖!B:B),"")</f>
        <v/>
      </c>
      <c r="F44" s="127" t="str">
        <f>IF(SUMIF(高三进步奖!A:A,C44,高三进步奖!D:D)&gt;0,SUMIF(高三进步奖!A:A,C44,高三进步奖!D:D),"")</f>
        <v/>
      </c>
      <c r="G44" s="122">
        <f t="shared" si="4"/>
        <v>0</v>
      </c>
      <c r="H44" s="128">
        <f>IF(SUMIFS('1.gk_工作量'!$M$4:$M$93,'1.gk_工作量'!$B$4:$B$93,C44)&gt;0,SUMIFS('1.gk_工作量'!$M$4:$M$93,'1.gk_工作量'!$B$4:$B$93,C44),"")</f>
        <v>2470.85541049951</v>
      </c>
      <c r="I44" s="128">
        <f>IF(SUMIFS('2.gk_过程评价'!$D:$D,'2.gk_过程评价'!$B:$B,C44)&gt;0,SUMIFS('2.gk_过程评价'!$D:$D,'2.gk_过程评价'!$B:$B,C44),"")</f>
        <v>6485.32512063792</v>
      </c>
      <c r="J44" s="65">
        <f>IF(SUMIF('3.gk_上线质量'!B:B,C44,'3.gk_上线质量'!D:D)&lt;&gt;0,SUMIF('3.gk_上线质量'!B:B,C44,'3.gk_上线质量'!D:D),"")</f>
        <v>823.150645122632</v>
      </c>
      <c r="K44" s="128">
        <f>IF(SUMIFS('4.gk_艺体质量'!E:E,'4.gk_艺体质量'!A:A,C44)&gt;0,SUMIFS('4.gk_艺体质量'!E:E,'4.gk_艺体质量'!A:A,C44),"")</f>
        <v>837.206266284859</v>
      </c>
      <c r="L44" s="128">
        <f>IF(SUMIF('5.gk_超额目标'!B:B,C44,'5.gk_超额目标'!D:D)&gt;0,SUMIF('5.gk_超额目标'!B:B,C44,'5.gk_超额目标'!D:D),"")</f>
        <v>857.726344452008</v>
      </c>
      <c r="M44" s="128" t="str">
        <f>IF(SUMIF('6.gk_年级管理'!A:A,C44,'6.gk_年级管理'!D:D)&gt;0,SUMIF('6.gk_年级管理'!A:A,C44,'6.gk_年级管理'!D:D),"")</f>
        <v/>
      </c>
      <c r="N44" s="128" t="str">
        <f>IF(SUMIF('7.gk_C9院校考核'!B:B,C44,'7.gk_C9院校考核'!F:F)&gt;0,SUMIF('7.gk_C9院校考核'!B:B,C44,'7.gk_C9院校考核'!F:F),"")</f>
        <v/>
      </c>
      <c r="O44" s="67">
        <f t="shared" si="1"/>
        <v>11474.2637869969</v>
      </c>
      <c r="P44" s="25">
        <f t="shared" si="5"/>
        <v>11474.2637869969</v>
      </c>
      <c r="Q44" s="25">
        <f t="shared" ref="Q44:Q75" si="6">IF(R44="辞职发0.3",P44*0.3,P44)</f>
        <v>11474.2637869969</v>
      </c>
      <c r="R44" s="133"/>
    </row>
    <row r="45" ht="15.95" customHeight="1" spans="1:18">
      <c r="A45" s="118">
        <v>38</v>
      </c>
      <c r="B45" s="118"/>
      <c r="C45" s="130" t="s">
        <v>98</v>
      </c>
      <c r="D45" s="127" t="str">
        <f>IF(SUMIF(高一质量奖!A:A,C45,高一质量奖!B:B)&gt;0,SUMIF(高一质量奖!A:A,C45,高一质量奖!B:B),"")</f>
        <v/>
      </c>
      <c r="E45" s="127" t="str">
        <f>IF(SUMIF(高二进步奖!A:A,C45,高二进步奖!B:B)&gt;0,SUMIF(高二进步奖!A:A,C45,高二进步奖!B:B),"")</f>
        <v/>
      </c>
      <c r="F45" s="127" t="str">
        <f>IF(SUMIF(高三进步奖!A:A,C45,高三进步奖!D:D)&gt;0,SUMIF(高三进步奖!A:A,C45,高三进步奖!D:D),"")</f>
        <v/>
      </c>
      <c r="G45" s="122">
        <f t="shared" si="4"/>
        <v>0</v>
      </c>
      <c r="H45" s="128">
        <f>IF(SUMIFS('1.gk_工作量'!$M$4:$M$93,'1.gk_工作量'!$B$4:$B$93,C45)&gt;0,SUMIFS('1.gk_工作量'!$M$4:$M$93,'1.gk_工作量'!$B$4:$B$93,C45),"")</f>
        <v>415.506035135243</v>
      </c>
      <c r="I45" s="128" t="str">
        <f>IF(SUMIFS('2.gk_过程评价'!$D:$D,'2.gk_过程评价'!$B:$B,C45)&gt;0,SUMIFS('2.gk_过程评价'!$D:$D,'2.gk_过程评价'!$B:$B,C45),"")</f>
        <v/>
      </c>
      <c r="J45" s="65" t="str">
        <f>IF(SUMIF('3.gk_上线质量'!B:B,C45,'3.gk_上线质量'!D:D)&lt;&gt;0,SUMIF('3.gk_上线质量'!B:B,C45,'3.gk_上线质量'!D:D),"")</f>
        <v/>
      </c>
      <c r="K45" s="128" t="str">
        <f>IF(SUMIFS('4.gk_艺体质量'!E:E,'4.gk_艺体质量'!A:A,C45)&gt;0,SUMIFS('4.gk_艺体质量'!E:E,'4.gk_艺体质量'!A:A,C45),"")</f>
        <v/>
      </c>
      <c r="L45" s="128" t="str">
        <f>IF(SUMIF('5.gk_超额目标'!B:B,C45,'5.gk_超额目标'!D:D)&gt;0,SUMIF('5.gk_超额目标'!B:B,C45,'5.gk_超额目标'!D:D),"")</f>
        <v/>
      </c>
      <c r="M45" s="128" t="str">
        <f>IF(SUMIF('6.gk_年级管理'!A:A,C45,'6.gk_年级管理'!D:D)&gt;0,SUMIF('6.gk_年级管理'!A:A,C45,'6.gk_年级管理'!D:D),"")</f>
        <v/>
      </c>
      <c r="N45" s="128" t="str">
        <f>IF(SUMIF('7.gk_C9院校考核'!B:B,C45,'7.gk_C9院校考核'!F:F)&gt;0,SUMIF('7.gk_C9院校考核'!B:B,C45,'7.gk_C9院校考核'!F:F),"")</f>
        <v/>
      </c>
      <c r="O45" s="67">
        <f t="shared" si="1"/>
        <v>415.506035135243</v>
      </c>
      <c r="P45" s="25">
        <f t="shared" si="5"/>
        <v>415.506035135243</v>
      </c>
      <c r="Q45" s="25">
        <f t="shared" si="6"/>
        <v>124.651810540573</v>
      </c>
      <c r="R45" s="133" t="s">
        <v>34</v>
      </c>
    </row>
    <row r="46" ht="15.95" customHeight="1" spans="1:18">
      <c r="A46" s="118">
        <v>39</v>
      </c>
      <c r="B46" s="118" t="s">
        <v>99</v>
      </c>
      <c r="C46" s="118" t="s">
        <v>100</v>
      </c>
      <c r="D46" s="127" t="str">
        <f>IF(SUMIF(高一质量奖!A:A,C46,高一质量奖!B:B)&gt;0,SUMIF(高一质量奖!A:A,C46,高一质量奖!B:B),"")</f>
        <v/>
      </c>
      <c r="E46" s="127" t="str">
        <f>IF(SUMIF(高二进步奖!A:A,C46,高二进步奖!B:B)&gt;0,SUMIF(高二进步奖!A:A,C46,高二进步奖!B:B),"")</f>
        <v/>
      </c>
      <c r="F46" s="127">
        <f>IF(SUMIF(高三进步奖!A:A,C46,高三进步奖!D:D)&gt;0,SUMIF(高三进步奖!A:A,C46,高三进步奖!D:D),"")</f>
        <v>1904.58757043959</v>
      </c>
      <c r="G46" s="122">
        <f t="shared" si="4"/>
        <v>1904.58757043959</v>
      </c>
      <c r="H46" s="128">
        <f>IF(SUMIFS('1.gk_工作量'!$M$4:$M$93,'1.gk_工作量'!$B$4:$B$93,C46)&gt;0,SUMIFS('1.gk_工作量'!$M$4:$M$93,'1.gk_工作量'!$B$4:$B$93,C46),"")</f>
        <v>2748.58702870213</v>
      </c>
      <c r="I46" s="128">
        <f>IF(SUMIFS('2.gk_过程评价'!$D:$D,'2.gk_过程评价'!$B:$B,C46)&gt;0,SUMIFS('2.gk_过程评价'!$D:$D,'2.gk_过程评价'!$B:$B,C46),"")</f>
        <v>4595.42809830659</v>
      </c>
      <c r="J46" s="65">
        <f>IF(SUMIF('3.gk_上线质量'!B:B,C46,'3.gk_上线质量'!D:D)&lt;&gt;0,SUMIF('3.gk_上线质量'!B:B,C46,'3.gk_上线质量'!D:D),"")</f>
        <v>6448.01338679395</v>
      </c>
      <c r="K46" s="128" t="str">
        <f>IF(SUMIFS('4.gk_艺体质量'!E:E,'4.gk_艺体质量'!A:A,C46)&gt;0,SUMIFS('4.gk_艺体质量'!E:E,'4.gk_艺体质量'!A:A,C46),"")</f>
        <v/>
      </c>
      <c r="L46" s="128">
        <f>IF(SUMIF('5.gk_超额目标'!B:B,C46,'5.gk_超额目标'!D:D)&gt;0,SUMIF('5.gk_超额目标'!B:B,C46,'5.gk_超额目标'!D:D),"")</f>
        <v>257.317903335602</v>
      </c>
      <c r="M46" s="128" t="str">
        <f>IF(SUMIF('6.gk_年级管理'!A:A,C46,'6.gk_年级管理'!D:D)&gt;0,SUMIF('6.gk_年级管理'!A:A,C46,'6.gk_年级管理'!D:D),"")</f>
        <v/>
      </c>
      <c r="N46" s="128" t="str">
        <f>IF(SUMIF('7.gk_C9院校考核'!B:B,C46,'7.gk_C9院校考核'!F:F)&gt;0,SUMIF('7.gk_C9院校考核'!B:B,C46,'7.gk_C9院校考核'!F:F),"")</f>
        <v/>
      </c>
      <c r="O46" s="67">
        <f t="shared" si="1"/>
        <v>14049.3464171383</v>
      </c>
      <c r="P46" s="25">
        <f t="shared" si="5"/>
        <v>15953.9339875779</v>
      </c>
      <c r="Q46" s="25">
        <f t="shared" si="6"/>
        <v>15953.9339875779</v>
      </c>
      <c r="R46" s="133"/>
    </row>
    <row r="47" ht="15.95" customHeight="1" spans="1:18">
      <c r="A47" s="118">
        <v>40</v>
      </c>
      <c r="B47" s="118" t="s">
        <v>101</v>
      </c>
      <c r="C47" s="118" t="s">
        <v>102</v>
      </c>
      <c r="D47" s="127" t="str">
        <f>IF(SUMIF(高一质量奖!A:A,C47,高一质量奖!B:B)&gt;0,SUMIF(高一质量奖!A:A,C47,高一质量奖!B:B),"")</f>
        <v/>
      </c>
      <c r="E47" s="127" t="str">
        <f>IF(SUMIF(高二进步奖!A:A,C47,高二进步奖!B:B)&gt;0,SUMIF(高二进步奖!A:A,C47,高二进步奖!B:B),"")</f>
        <v/>
      </c>
      <c r="F47" s="127" t="str">
        <f>IF(SUMIF(高三进步奖!A:A,C47,高三进步奖!D:D)&gt;0,SUMIF(高三进步奖!A:A,C47,高三进步奖!D:D),"")</f>
        <v/>
      </c>
      <c r="G47" s="122">
        <f t="shared" si="4"/>
        <v>0</v>
      </c>
      <c r="H47" s="128">
        <f>IF(SUMIFS('1.gk_工作量'!$M$4:$M$93,'1.gk_工作量'!$B$4:$B$93,C47)&gt;0,SUMIFS('1.gk_工作量'!$M$4:$M$93,'1.gk_工作量'!$B$4:$B$93,C47),"")</f>
        <v>1305.87611042505</v>
      </c>
      <c r="I47" s="128">
        <f>IF(SUMIFS('2.gk_过程评价'!$D:$D,'2.gk_过程评价'!$B:$B,C47)&gt;0,SUMIFS('2.gk_过程评价'!$D:$D,'2.gk_过程评价'!$B:$B,C47),"")</f>
        <v>4068.20841102604</v>
      </c>
      <c r="J47" s="65">
        <f>IF(SUMIF('3.gk_上线质量'!B:B,C47,'3.gk_上线质量'!D:D)&lt;&gt;0,SUMIF('3.gk_上线质量'!B:B,C47,'3.gk_上线质量'!D:D),"")</f>
        <v>2727.69527501421</v>
      </c>
      <c r="K47" s="128">
        <f>IF(SUMIFS('4.gk_艺体质量'!E:E,'4.gk_艺体质量'!A:A,C47)&gt;0,SUMIFS('4.gk_艺体质量'!E:E,'4.gk_艺体质量'!A:A,C47),"")</f>
        <v>199.334825305919</v>
      </c>
      <c r="L47" s="128">
        <f>IF(SUMIF('5.gk_超额目标'!B:B,C47,'5.gk_超额目标'!D:D)&gt;0,SUMIF('5.gk_超额目标'!B:B,C47,'5.gk_超额目标'!D:D),"")</f>
        <v>628.999319264806</v>
      </c>
      <c r="M47" s="128" t="str">
        <f>IF(SUMIF('6.gk_年级管理'!A:A,C47,'6.gk_年级管理'!D:D)&gt;0,SUMIF('6.gk_年级管理'!A:A,C47,'6.gk_年级管理'!D:D),"")</f>
        <v/>
      </c>
      <c r="N47" s="128" t="str">
        <f>IF(SUMIF('7.gk_C9院校考核'!B:B,C47,'7.gk_C9院校考核'!F:F)&gt;0,SUMIF('7.gk_C9院校考核'!B:B,C47,'7.gk_C9院校考核'!F:F),"")</f>
        <v/>
      </c>
      <c r="O47" s="67">
        <f t="shared" si="1"/>
        <v>8930.11394103602</v>
      </c>
      <c r="P47" s="25">
        <f t="shared" si="5"/>
        <v>8930.11394103602</v>
      </c>
      <c r="Q47" s="25">
        <f t="shared" si="6"/>
        <v>8930.11394103602</v>
      </c>
      <c r="R47" s="133"/>
    </row>
    <row r="48" ht="15.95" customHeight="1" spans="1:18">
      <c r="A48" s="118">
        <v>41</v>
      </c>
      <c r="B48" s="118" t="s">
        <v>103</v>
      </c>
      <c r="C48" s="118" t="s">
        <v>104</v>
      </c>
      <c r="D48" s="127" t="str">
        <f>IF(SUMIF(高一质量奖!A:A,C48,高一质量奖!B:B)&gt;0,SUMIF(高一质量奖!A:A,C48,高一质量奖!B:B),"")</f>
        <v/>
      </c>
      <c r="E48" s="127" t="str">
        <f>IF(SUMIF(高二进步奖!A:A,C48,高二进步奖!B:B)&gt;0,SUMIF(高二进步奖!A:A,C48,高二进步奖!B:B),"")</f>
        <v/>
      </c>
      <c r="F48" s="127" t="str">
        <f>IF(SUMIF(高三进步奖!A:A,C48,高三进步奖!D:D)&gt;0,SUMIF(高三进步奖!A:A,C48,高三进步奖!D:D),"")</f>
        <v/>
      </c>
      <c r="G48" s="122">
        <f t="shared" si="4"/>
        <v>0</v>
      </c>
      <c r="H48" s="128">
        <f>IF(SUMIFS('1.gk_工作量'!$M$4:$M$93,'1.gk_工作量'!$B$4:$B$93,C48)&gt;0,SUMIFS('1.gk_工作量'!$M$4:$M$93,'1.gk_工作量'!$B$4:$B$93,C48),"")</f>
        <v>3302.98348198127</v>
      </c>
      <c r="I48" s="128">
        <f>IF(SUMIFS('2.gk_过程评价'!$D:$D,'2.gk_过程评价'!$B:$B,C48)&gt;0,SUMIFS('2.gk_过程评价'!$D:$D,'2.gk_过程评价'!$B:$B,C48),"")</f>
        <v>4250.34125134165</v>
      </c>
      <c r="J48" s="65">
        <f>IF(SUMIF('3.gk_上线质量'!B:B,C48,'3.gk_上线质量'!D:D)&lt;&gt;0,SUMIF('3.gk_上线质量'!B:B,C48,'3.gk_上线质量'!D:D),"")</f>
        <v>3828.45751025663</v>
      </c>
      <c r="K48" s="128" t="str">
        <f>IF(SUMIFS('4.gk_艺体质量'!E:E,'4.gk_艺体质量'!A:A,C48)&gt;0,SUMIFS('4.gk_艺体质量'!E:E,'4.gk_艺体质量'!A:A,C48),"")</f>
        <v/>
      </c>
      <c r="L48" s="128">
        <f>IF(SUMIF('5.gk_超额目标'!B:B,C48,'5.gk_超额目标'!D:D)&gt;0,SUMIF('5.gk_超额目标'!B:B,C48,'5.gk_超额目标'!D:D),"")</f>
        <v>600.408441116406</v>
      </c>
      <c r="M48" s="128" t="str">
        <f>IF(SUMIF('6.gk_年级管理'!A:A,C48,'6.gk_年级管理'!D:D)&gt;0,SUMIF('6.gk_年级管理'!A:A,C48,'6.gk_年级管理'!D:D),"")</f>
        <v/>
      </c>
      <c r="N48" s="128" t="str">
        <f>IF(SUMIF('7.gk_C9院校考核'!B:B,C48,'7.gk_C9院校考核'!F:F)&gt;0,SUMIF('7.gk_C9院校考核'!B:B,C48,'7.gk_C9院校考核'!F:F),"")</f>
        <v/>
      </c>
      <c r="O48" s="67">
        <f t="shared" si="1"/>
        <v>11982.190684696</v>
      </c>
      <c r="P48" s="25">
        <f t="shared" si="5"/>
        <v>11982.190684696</v>
      </c>
      <c r="Q48" s="25">
        <f t="shared" si="6"/>
        <v>11982.190684696</v>
      </c>
      <c r="R48" s="129"/>
    </row>
    <row r="49" ht="15.95" customHeight="1" spans="1:18">
      <c r="A49" s="118">
        <v>42</v>
      </c>
      <c r="B49" s="118"/>
      <c r="C49" s="118" t="s">
        <v>105</v>
      </c>
      <c r="D49" s="127" t="str">
        <f>IF(SUMIF(高一质量奖!A:A,C49,高一质量奖!B:B)&gt;0,SUMIF(高一质量奖!A:A,C49,高一质量奖!B:B),"")</f>
        <v/>
      </c>
      <c r="E49" s="127" t="str">
        <f>IF(SUMIF(高二进步奖!A:A,C49,高二进步奖!B:B)&gt;0,SUMIF(高二进步奖!A:A,C49,高二进步奖!B:B),"")</f>
        <v/>
      </c>
      <c r="F49" s="127" t="str">
        <f>IF(SUMIF(高三进步奖!A:A,C49,高三进步奖!D:D)&gt;0,SUMIF(高三进步奖!A:A,C49,高三进步奖!D:D),"")</f>
        <v/>
      </c>
      <c r="G49" s="122">
        <f t="shared" si="4"/>
        <v>0</v>
      </c>
      <c r="H49" s="128">
        <f>IF(SUMIFS('1.gk_工作量'!$M$4:$M$93,'1.gk_工作量'!$B$4:$B$93,C49)&gt;0,SUMIFS('1.gk_工作量'!$M$4:$M$93,'1.gk_工作量'!$B$4:$B$93,C49),"")</f>
        <v>1662.02414054097</v>
      </c>
      <c r="I49" s="128">
        <f>IF(SUMIFS('2.gk_过程评价'!$D:$D,'2.gk_过程评价'!$B:$B,C49)&gt;0,SUMIFS('2.gk_过程评价'!$D:$D,'2.gk_过程评价'!$B:$B,C49),"")</f>
        <v>4511.05162207922</v>
      </c>
      <c r="J49" s="65">
        <f>IF(SUMIF('3.gk_上线质量'!B:B,C49,'3.gk_上线质量'!D:D)&lt;&gt;0,SUMIF('3.gk_上线质量'!B:B,C49,'3.gk_上线质量'!D:D),"")</f>
        <v>1410.654242818</v>
      </c>
      <c r="K49" s="128">
        <f>IF(SUMIFS('4.gk_艺体质量'!E:E,'4.gk_艺体质量'!A:A,C49)&gt;0,SUMIFS('4.gk_艺体质量'!E:E,'4.gk_艺体质量'!A:A,C49),"")</f>
        <v>159.467860244735</v>
      </c>
      <c r="L49" s="128">
        <f>IF(SUMIF('5.gk_超额目标'!B:B,C49,'5.gk_超额目标'!D:D)&gt;0,SUMIF('5.gk_超额目标'!B:B,C49,'5.gk_超额目标'!D:D),"")</f>
        <v>829.135466303608</v>
      </c>
      <c r="M49" s="128" t="str">
        <f>IF(SUMIF('6.gk_年级管理'!A:A,C49,'6.gk_年级管理'!D:D)&gt;0,SUMIF('6.gk_年级管理'!A:A,C49,'6.gk_年级管理'!D:D),"")</f>
        <v/>
      </c>
      <c r="N49" s="128" t="str">
        <f>IF(SUMIF('7.gk_C9院校考核'!B:B,C49,'7.gk_C9院校考核'!F:F)&gt;0,SUMIF('7.gk_C9院校考核'!B:B,C49,'7.gk_C9院校考核'!F:F),"")</f>
        <v/>
      </c>
      <c r="O49" s="67">
        <f t="shared" si="1"/>
        <v>8572.33333198653</v>
      </c>
      <c r="P49" s="25">
        <f t="shared" si="5"/>
        <v>8572.33333198653</v>
      </c>
      <c r="Q49" s="25">
        <f t="shared" si="6"/>
        <v>8572.33333198653</v>
      </c>
      <c r="R49" s="134" t="s">
        <v>56</v>
      </c>
    </row>
    <row r="50" ht="15.95" customHeight="1" spans="1:18">
      <c r="A50" s="118">
        <v>43</v>
      </c>
      <c r="B50" s="118" t="s">
        <v>106</v>
      </c>
      <c r="C50" s="118" t="s">
        <v>107</v>
      </c>
      <c r="D50" s="127" t="str">
        <f>IF(SUMIF(高一质量奖!A:A,C50,高一质量奖!B:B)&gt;0,SUMIF(高一质量奖!A:A,C50,高一质量奖!B:B),"")</f>
        <v/>
      </c>
      <c r="E50" s="127" t="str">
        <f>IF(SUMIF(高二进步奖!A:A,C50,高二进步奖!B:B)&gt;0,SUMIF(高二进步奖!A:A,C50,高二进步奖!B:B),"")</f>
        <v/>
      </c>
      <c r="F50" s="127" t="str">
        <f>IF(SUMIF(高三进步奖!A:A,C50,高三进步奖!D:D)&gt;0,SUMIF(高三进步奖!A:A,C50,高三进步奖!D:D),"")</f>
        <v/>
      </c>
      <c r="G50" s="122">
        <f t="shared" si="4"/>
        <v>0</v>
      </c>
      <c r="H50" s="128">
        <f>IF(SUMIFS('1.gk_工作量'!$M$4:$M$93,'1.gk_工作量'!$B$4:$B$93,C50)&gt;0,SUMIFS('1.gk_工作量'!$M$4:$M$93,'1.gk_工作量'!$B$4:$B$93,C50),"")</f>
        <v>8341.22951270698</v>
      </c>
      <c r="I50" s="128" t="str">
        <f>IF(SUMIFS('2.gk_过程评价'!$D:$D,'2.gk_过程评价'!$B:$B,C50)&gt;0,SUMIFS('2.gk_过程评价'!$D:$D,'2.gk_过程评价'!$B:$B,C50),"")</f>
        <v/>
      </c>
      <c r="J50" s="65" t="str">
        <f>IF(SUMIF('3.gk_上线质量'!B:B,C50,'3.gk_上线质量'!D:D)&lt;&gt;0,SUMIF('3.gk_上线质量'!B:B,C50,'3.gk_上线质量'!D:D),"")</f>
        <v/>
      </c>
      <c r="K50" s="128" t="str">
        <f>IF(SUMIFS('4.gk_艺体质量'!E:E,'4.gk_艺体质量'!A:A,C50)&gt;0,SUMIFS('4.gk_艺体质量'!E:E,'4.gk_艺体质量'!A:A,C50),"")</f>
        <v/>
      </c>
      <c r="L50" s="128" t="str">
        <f>IF(SUMIF('5.gk_超额目标'!B:B,C50,'5.gk_超额目标'!D:D)&gt;0,SUMIF('5.gk_超额目标'!B:B,C50,'5.gk_超额目标'!D:D),"")</f>
        <v/>
      </c>
      <c r="M50" s="128" t="str">
        <f>IF(SUMIF('6.gk_年级管理'!A:A,C50,'6.gk_年级管理'!D:D)&gt;0,SUMIF('6.gk_年级管理'!A:A,C50,'6.gk_年级管理'!D:D),"")</f>
        <v/>
      </c>
      <c r="N50" s="128" t="str">
        <f>IF(SUMIF('7.gk_C9院校考核'!B:B,C50,'7.gk_C9院校考核'!F:F)&gt;0,SUMIF('7.gk_C9院校考核'!B:B,C50,'7.gk_C9院校考核'!F:F),"")</f>
        <v/>
      </c>
      <c r="O50" s="67">
        <f t="shared" si="1"/>
        <v>8341.22951270698</v>
      </c>
      <c r="P50" s="25">
        <f t="shared" si="5"/>
        <v>8341.22951270698</v>
      </c>
      <c r="Q50" s="25">
        <f t="shared" si="6"/>
        <v>8341.22951270698</v>
      </c>
      <c r="R50" s="133"/>
    </row>
    <row r="51" ht="15.95" customHeight="1" spans="1:18">
      <c r="A51" s="118">
        <v>44</v>
      </c>
      <c r="B51" s="118"/>
      <c r="C51" s="118" t="s">
        <v>108</v>
      </c>
      <c r="D51" s="127" t="str">
        <f>IF(SUMIF(高一质量奖!A:A,C51,高一质量奖!B:B)&gt;0,SUMIF(高一质量奖!A:A,C51,高一质量奖!B:B),"")</f>
        <v/>
      </c>
      <c r="E51" s="127" t="str">
        <f>IF(SUMIF(高二进步奖!A:A,C51,高二进步奖!B:B)&gt;0,SUMIF(高二进步奖!A:A,C51,高二进步奖!B:B),"")</f>
        <v/>
      </c>
      <c r="F51" s="127" t="str">
        <f>IF(SUMIF(高三进步奖!A:A,C51,高三进步奖!D:D)&gt;0,SUMIF(高三进步奖!A:A,C51,高三进步奖!D:D),"")</f>
        <v/>
      </c>
      <c r="G51" s="122">
        <f t="shared" si="4"/>
        <v>0</v>
      </c>
      <c r="H51" s="128">
        <f>IF(SUMIFS('1.gk_工作量'!$M$4:$M$93,'1.gk_工作量'!$B$4:$B$93,C51)&gt;0,SUMIFS('1.gk_工作量'!$M$4:$M$93,'1.gk_工作量'!$B$4:$B$93,C51),"")</f>
        <v>474.864040154563</v>
      </c>
      <c r="I51" s="128" t="str">
        <f>IF(SUMIFS('2.gk_过程评价'!$D:$D,'2.gk_过程评价'!$B:$B,C51)&gt;0,SUMIFS('2.gk_过程评价'!$D:$D,'2.gk_过程评价'!$B:$B,C51),"")</f>
        <v/>
      </c>
      <c r="J51" s="65" t="str">
        <f>IF(SUMIF('3.gk_上线质量'!B:B,C51,'3.gk_上线质量'!D:D)&lt;&gt;0,SUMIF('3.gk_上线质量'!B:B,C51,'3.gk_上线质量'!D:D),"")</f>
        <v/>
      </c>
      <c r="K51" s="128" t="str">
        <f>IF(SUMIFS('4.gk_艺体质量'!E:E,'4.gk_艺体质量'!A:A,C51)&gt;0,SUMIFS('4.gk_艺体质量'!E:E,'4.gk_艺体质量'!A:A,C51),"")</f>
        <v/>
      </c>
      <c r="L51" s="128" t="str">
        <f>IF(SUMIF('5.gk_超额目标'!B:B,C51,'5.gk_超额目标'!D:D)&gt;0,SUMIF('5.gk_超额目标'!B:B,C51,'5.gk_超额目标'!D:D),"")</f>
        <v/>
      </c>
      <c r="M51" s="128" t="str">
        <f>IF(SUMIF('6.gk_年级管理'!A:A,C51,'6.gk_年级管理'!D:D)&gt;0,SUMIF('6.gk_年级管理'!A:A,C51,'6.gk_年级管理'!D:D),"")</f>
        <v/>
      </c>
      <c r="N51" s="128" t="str">
        <f>IF(SUMIF('7.gk_C9院校考核'!B:B,C51,'7.gk_C9院校考核'!F:F)&gt;0,SUMIF('7.gk_C9院校考核'!B:B,C51,'7.gk_C9院校考核'!F:F),"")</f>
        <v/>
      </c>
      <c r="O51" s="67">
        <f t="shared" si="1"/>
        <v>474.864040154563</v>
      </c>
      <c r="P51" s="25">
        <f t="shared" si="5"/>
        <v>474.864040154563</v>
      </c>
      <c r="Q51" s="25">
        <f t="shared" si="6"/>
        <v>474.864040154563</v>
      </c>
      <c r="R51" s="133" t="s">
        <v>93</v>
      </c>
    </row>
    <row r="52" ht="15.95" customHeight="1" spans="1:18">
      <c r="A52" s="118">
        <v>45</v>
      </c>
      <c r="B52" s="118" t="s">
        <v>109</v>
      </c>
      <c r="C52" s="118" t="s">
        <v>110</v>
      </c>
      <c r="D52" s="127" t="str">
        <f>IF(SUMIF(高一质量奖!A:A,C52,高一质量奖!B:B)&gt;0,SUMIF(高一质量奖!A:A,C52,高一质量奖!B:B),"")</f>
        <v/>
      </c>
      <c r="E52" s="127" t="str">
        <f>IF(SUMIF(高二进步奖!A:A,C52,高二进步奖!B:B)&gt;0,SUMIF(高二进步奖!A:A,C52,高二进步奖!B:B),"")</f>
        <v/>
      </c>
      <c r="F52" s="127" t="str">
        <f>IF(SUMIF(高三进步奖!A:A,C52,高三进步奖!D:D)&gt;0,SUMIF(高三进步奖!A:A,C52,高三进步奖!D:D),"")</f>
        <v/>
      </c>
      <c r="G52" s="122">
        <f t="shared" si="4"/>
        <v>0</v>
      </c>
      <c r="H52" s="128">
        <f>IF(SUMIFS('1.gk_工作量'!$M$4:$M$93,'1.gk_工作量'!$B$4:$B$93,C52)&gt;0,SUMIFS('1.gk_工作量'!$M$4:$M$93,'1.gk_工作量'!$B$4:$B$93,C52),"")</f>
        <v>4705.9388803473</v>
      </c>
      <c r="I52" s="128">
        <f>IF(SUMIFS('2.gk_过程评价'!$D:$D,'2.gk_过程评价'!$B:$B,C52)&gt;0,SUMIFS('2.gk_过程评价'!$D:$D,'2.gk_过程评价'!$B:$B,C52),"")</f>
        <v>5944.3284749197</v>
      </c>
      <c r="J52" s="65">
        <f>IF(SUMIF('3.gk_上线质量'!B:B,C52,'3.gk_上线质量'!D:D)&lt;&gt;0,SUMIF('3.gk_上线质量'!B:B,C52,'3.gk_上线质量'!D:D),"")</f>
        <v>2421.03130918421</v>
      </c>
      <c r="K52" s="128">
        <f>IF(SUMIFS('4.gk_艺体质量'!E:E,'4.gk_艺体质量'!A:A,C52)&gt;0,SUMIFS('4.gk_艺体质量'!E:E,'4.gk_艺体质量'!A:A,C52),"")</f>
        <v>1063.11906829823</v>
      </c>
      <c r="L52" s="128">
        <f>IF(SUMIF('5.gk_超额目标'!B:B,C52,'5.gk_超额目标'!D:D)&gt;0,SUMIF('5.gk_超额目标'!B:B,C52,'5.gk_超额目标'!D:D),"")</f>
        <v>1210.34717494894</v>
      </c>
      <c r="M52" s="128" t="str">
        <f>IF(SUMIF('6.gk_年级管理'!A:A,C52,'6.gk_年级管理'!D:D)&gt;0,SUMIF('6.gk_年级管理'!A:A,C52,'6.gk_年级管理'!D:D),"")</f>
        <v/>
      </c>
      <c r="N52" s="128" t="str">
        <f>IF(SUMIF('7.gk_C9院校考核'!B:B,C52,'7.gk_C9院校考核'!F:F)&gt;0,SUMIF('7.gk_C9院校考核'!B:B,C52,'7.gk_C9院校考核'!F:F),"")</f>
        <v/>
      </c>
      <c r="O52" s="67">
        <f t="shared" si="1"/>
        <v>15344.7649076984</v>
      </c>
      <c r="P52" s="25">
        <f t="shared" si="5"/>
        <v>15344.7649076984</v>
      </c>
      <c r="Q52" s="25">
        <f t="shared" si="6"/>
        <v>15344.7649076984</v>
      </c>
      <c r="R52" s="133"/>
    </row>
    <row r="53" ht="15.95" customHeight="1" spans="1:18">
      <c r="A53" s="118">
        <v>46</v>
      </c>
      <c r="B53" s="118" t="s">
        <v>111</v>
      </c>
      <c r="C53" s="118" t="s">
        <v>112</v>
      </c>
      <c r="D53" s="127" t="str">
        <f>IF(SUMIF(高一质量奖!A:A,C53,高一质量奖!B:B)&gt;0,SUMIF(高一质量奖!A:A,C53,高一质量奖!B:B),"")</f>
        <v/>
      </c>
      <c r="E53" s="127" t="str">
        <f>IF(SUMIF(高二进步奖!A:A,C53,高二进步奖!B:B)&gt;0,SUMIF(高二进步奖!A:A,C53,高二进步奖!B:B),"")</f>
        <v/>
      </c>
      <c r="F53" s="127">
        <f>IF(SUMIF(高三进步奖!A:A,C53,高三进步奖!D:D)&gt;0,SUMIF(高三进步奖!A:A,C53,高三进步奖!D:D),"")</f>
        <v>884.76862042165</v>
      </c>
      <c r="G53" s="122">
        <f t="shared" si="4"/>
        <v>884.76862042165</v>
      </c>
      <c r="H53" s="128">
        <f>IF(SUMIFS('1.gk_工作量'!$M$4:$M$93,'1.gk_工作量'!$B$4:$B$93,C53)&gt;0,SUMIFS('1.gk_工作量'!$M$4:$M$93,'1.gk_工作量'!$B$4:$B$93,C53),"")</f>
        <v>6982.82279374676</v>
      </c>
      <c r="I53" s="128">
        <f>IF(SUMIFS('2.gk_过程评价'!$D:$D,'2.gk_过程评价'!$B:$B,C53)&gt;0,SUMIFS('2.gk_过程评价'!$D:$D,'2.gk_过程评价'!$B:$B,C53),"")</f>
        <v>10476.3550595065</v>
      </c>
      <c r="J53" s="65">
        <f>IF(SUMIF('3.gk_上线质量'!B:B,C53,'3.gk_上线质量'!D:D)&lt;&gt;0,SUMIF('3.gk_上线质量'!B:B,C53,'3.gk_上线质量'!D:D),"")</f>
        <v>7211.44525962337</v>
      </c>
      <c r="K53" s="128" t="str">
        <f>IF(SUMIFS('4.gk_艺体质量'!E:E,'4.gk_艺体质量'!A:A,C53)&gt;0,SUMIFS('4.gk_艺体质量'!E:E,'4.gk_艺体质量'!A:A,C53),"")</f>
        <v/>
      </c>
      <c r="L53" s="128">
        <f>IF(SUMIF('5.gk_超额目标'!B:B,C53,'5.gk_超额目标'!D:D)&gt;0,SUMIF('5.gk_超额目标'!B:B,C53,'5.gk_超额目标'!D:D),"")</f>
        <v>1601.08917631042</v>
      </c>
      <c r="M53" s="128" t="str">
        <f>IF(SUMIF('6.gk_年级管理'!A:A,C53,'6.gk_年级管理'!D:D)&gt;0,SUMIF('6.gk_年级管理'!A:A,C53,'6.gk_年级管理'!D:D),"")</f>
        <v/>
      </c>
      <c r="N53" s="128" t="str">
        <f>IF(SUMIF('7.gk_C9院校考核'!B:B,C53,'7.gk_C9院校考核'!F:F)&gt;0,SUMIF('7.gk_C9院校考核'!B:B,C53,'7.gk_C9院校考核'!F:F),"")</f>
        <v/>
      </c>
      <c r="O53" s="67">
        <f t="shared" si="1"/>
        <v>26271.712289187</v>
      </c>
      <c r="P53" s="25">
        <f t="shared" si="5"/>
        <v>27156.4809096087</v>
      </c>
      <c r="Q53" s="25">
        <f t="shared" si="6"/>
        <v>27156.4809096087</v>
      </c>
      <c r="R53" s="133"/>
    </row>
    <row r="54" ht="15.95" customHeight="1" spans="1:18">
      <c r="A54" s="118">
        <v>47</v>
      </c>
      <c r="B54" s="118" t="s">
        <v>113</v>
      </c>
      <c r="C54" s="118" t="s">
        <v>114</v>
      </c>
      <c r="D54" s="127" t="str">
        <f>IF(SUMIF(高一质量奖!A:A,C54,高一质量奖!B:B)&gt;0,SUMIF(高一质量奖!A:A,C54,高一质量奖!B:B),"")</f>
        <v/>
      </c>
      <c r="E54" s="127" t="str">
        <f>IF(SUMIF(高二进步奖!A:A,C54,高二进步奖!B:B)&gt;0,SUMIF(高二进步奖!A:A,C54,高二进步奖!B:B),"")</f>
        <v/>
      </c>
      <c r="F54" s="127" t="str">
        <f>IF(SUMIF(高三进步奖!A:A,C54,高三进步奖!D:D)&gt;0,SUMIF(高三进步奖!A:A,C54,高三进步奖!D:D),"")</f>
        <v/>
      </c>
      <c r="G54" s="122">
        <f t="shared" si="4"/>
        <v>0</v>
      </c>
      <c r="H54" s="128">
        <f>IF(SUMIFS('1.gk_工作量'!$M$4:$M$93,'1.gk_工作量'!$B$4:$B$93,C54)&gt;0,SUMIFS('1.gk_工作量'!$M$4:$M$93,'1.gk_工作量'!$B$4:$B$93,C54),"")</f>
        <v>18780.7286175984</v>
      </c>
      <c r="I54" s="128">
        <f>IF(SUMIFS('2.gk_过程评价'!$D:$D,'2.gk_过程评价'!$B:$B,C54)&gt;0,SUMIFS('2.gk_过程评价'!$D:$D,'2.gk_过程评价'!$B:$B,C54),"")</f>
        <v>12973.631696657</v>
      </c>
      <c r="J54" s="65">
        <f>IF(SUMIF('3.gk_上线质量'!B:B,C54,'3.gk_上线质量'!D:D)&lt;&gt;0,SUMIF('3.gk_上线质量'!B:B,C54,'3.gk_上线质量'!D:D),"")</f>
        <v>13018.6923599199</v>
      </c>
      <c r="K54" s="128">
        <f>IF(SUMIFS('4.gk_艺体质量'!E:E,'4.gk_艺体质量'!A:A,C54)&gt;0,SUMIFS('4.gk_艺体质量'!E:E,'4.gk_艺体质量'!A:A,C54),"")</f>
        <v>19687.6362460479</v>
      </c>
      <c r="L54" s="128">
        <f>IF(SUMIF('5.gk_超额目标'!B:B,C54,'5.gk_超额目标'!D:D)&gt;0,SUMIF('5.gk_超额目标'!B:B,C54,'5.gk_超额目标'!D:D),"")</f>
        <v>3125.93601089176</v>
      </c>
      <c r="M54" s="128">
        <f>IF(SUMIF('6.gk_年级管理'!A:A,C54,'6.gk_年级管理'!D:D)&gt;0,SUMIF('6.gk_年级管理'!A:A,C54,'6.gk_年级管理'!D:D),"")</f>
        <v>2180.88</v>
      </c>
      <c r="N54" s="128" t="str">
        <f>IF(SUMIF('7.gk_C9院校考核'!B:B,C54,'7.gk_C9院校考核'!F:F)&gt;0,SUMIF('7.gk_C9院校考核'!B:B,C54,'7.gk_C9院校考核'!F:F),"")</f>
        <v/>
      </c>
      <c r="O54" s="67">
        <f t="shared" si="1"/>
        <v>69767.5049311149</v>
      </c>
      <c r="P54" s="25">
        <f t="shared" si="5"/>
        <v>69767.5049311149</v>
      </c>
      <c r="Q54" s="25">
        <f t="shared" si="6"/>
        <v>69767.5049311149</v>
      </c>
      <c r="R54" s="133"/>
    </row>
    <row r="55" ht="15.95" customHeight="1" spans="1:18">
      <c r="A55" s="118">
        <v>48</v>
      </c>
      <c r="B55" s="118" t="s">
        <v>115</v>
      </c>
      <c r="C55" s="118" t="s">
        <v>116</v>
      </c>
      <c r="D55" s="127" t="str">
        <f>IF(SUMIF(高一质量奖!A:A,C55,高一质量奖!B:B)&gt;0,SUMIF(高一质量奖!A:A,C55,高一质量奖!B:B),"")</f>
        <v/>
      </c>
      <c r="E55" s="127" t="str">
        <f>IF(SUMIF(高二进步奖!A:A,C55,高二进步奖!B:B)&gt;0,SUMIF(高二进步奖!A:A,C55,高二进步奖!B:B),"")</f>
        <v/>
      </c>
      <c r="F55" s="127" t="str">
        <f>IF(SUMIF(高三进步奖!A:A,C55,高三进步奖!D:D)&gt;0,SUMIF(高三进步奖!A:A,C55,高三进步奖!D:D),"")</f>
        <v/>
      </c>
      <c r="G55" s="122">
        <f t="shared" si="4"/>
        <v>0</v>
      </c>
      <c r="H55" s="128">
        <f>IF(SUMIFS('1.gk_工作量'!$M$4:$M$93,'1.gk_工作量'!$B$4:$B$93,C55)&gt;0,SUMIFS('1.gk_工作量'!$M$4:$M$93,'1.gk_工作量'!$B$4:$B$93,C55),"")</f>
        <v>17775.0435001688</v>
      </c>
      <c r="I55" s="128">
        <f>IF(SUMIFS('2.gk_过程评价'!$D:$D,'2.gk_过程评价'!$B:$B,C55)&gt;0,SUMIFS('2.gk_过程评价'!$D:$D,'2.gk_过程评价'!$B:$B,C55),"")</f>
        <v>13031.1147608462</v>
      </c>
      <c r="J55" s="65">
        <f>IF(SUMIF('3.gk_上线质量'!B:B,C55,'3.gk_上线质量'!D:D)&lt;&gt;0,SUMIF('3.gk_上线质量'!B:B,C55,'3.gk_上线质量'!D:D),"")</f>
        <v>18959.903192658</v>
      </c>
      <c r="K55" s="128">
        <f>IF(SUMIFS('4.gk_艺体质量'!E:E,'4.gk_艺体质量'!A:A,C55)&gt;0,SUMIFS('4.gk_艺体质量'!E:E,'4.gk_艺体质量'!A:A,C55),"")</f>
        <v>15587.9833389228</v>
      </c>
      <c r="L55" s="128">
        <f>IF(SUMIF('5.gk_超额目标'!B:B,C55,'5.gk_超额目标'!D:D)&gt;0,SUMIF('5.gk_超额目标'!B:B,C55,'5.gk_超额目标'!D:D),"")</f>
        <v>3430.90537780803</v>
      </c>
      <c r="M55" s="128" t="str">
        <f>IF(SUMIF('6.gk_年级管理'!A:A,C55,'6.gk_年级管理'!D:D)&gt;0,SUMIF('6.gk_年级管理'!A:A,C55,'6.gk_年级管理'!D:D),"")</f>
        <v/>
      </c>
      <c r="N55" s="128" t="str">
        <f>IF(SUMIF('7.gk_C9院校考核'!B:B,C55,'7.gk_C9院校考核'!F:F)&gt;0,SUMIF('7.gk_C9院校考核'!B:B,C55,'7.gk_C9院校考核'!F:F),"")</f>
        <v/>
      </c>
      <c r="O55" s="67">
        <f t="shared" si="1"/>
        <v>68784.9501704038</v>
      </c>
      <c r="P55" s="25">
        <f t="shared" si="5"/>
        <v>68784.9501704038</v>
      </c>
      <c r="Q55" s="25">
        <f t="shared" si="6"/>
        <v>68784.9501704038</v>
      </c>
      <c r="R55" s="133"/>
    </row>
    <row r="56" ht="15.95" customHeight="1" spans="1:18">
      <c r="A56" s="118">
        <v>49</v>
      </c>
      <c r="B56" s="118" t="s">
        <v>117</v>
      </c>
      <c r="C56" s="118" t="s">
        <v>118</v>
      </c>
      <c r="D56" s="127" t="str">
        <f>IF(SUMIF(高一质量奖!A:A,C56,高一质量奖!B:B)&gt;0,SUMIF(高一质量奖!A:A,C56,高一质量奖!B:B),"")</f>
        <v/>
      </c>
      <c r="E56" s="127" t="str">
        <f>IF(SUMIF(高二进步奖!A:A,C56,高二进步奖!B:B)&gt;0,SUMIF(高二进步奖!A:A,C56,高二进步奖!B:B),"")</f>
        <v/>
      </c>
      <c r="F56" s="127" t="str">
        <f>IF(SUMIF(高三进步奖!A:A,C56,高三进步奖!D:D)&gt;0,SUMIF(高三进步奖!A:A,C56,高三进步奖!D:D),"")</f>
        <v/>
      </c>
      <c r="G56" s="122">
        <f t="shared" si="4"/>
        <v>0</v>
      </c>
      <c r="H56" s="128">
        <f>IF(SUMIFS('1.gk_工作量'!$M$4:$M$93,'1.gk_工作量'!$B$4:$B$93,C56)&gt;0,SUMIFS('1.gk_工作量'!$M$4:$M$93,'1.gk_工作量'!$B$4:$B$93,C56),"")</f>
        <v>14042.8967801104</v>
      </c>
      <c r="I56" s="128">
        <f>IF(SUMIFS('2.gk_过程评价'!$D:$D,'2.gk_过程评价'!$B:$B,C56)&gt;0,SUMIFS('2.gk_过程评价'!$D:$D,'2.gk_过程评价'!$B:$B,C56),"")</f>
        <v>12951.1393627955</v>
      </c>
      <c r="J56" s="65">
        <f>IF(SUMIF('3.gk_上线质量'!B:B,C56,'3.gk_上线质量'!D:D)&lt;&gt;0,SUMIF('3.gk_上线质量'!B:B,C56,'3.gk_上线质量'!D:D),"")</f>
        <v>5997.70156328569</v>
      </c>
      <c r="K56" s="128">
        <f>IF(SUMIFS('4.gk_艺体质量'!E:E,'4.gk_艺体质量'!A:A,C56)&gt;0,SUMIFS('4.gk_艺体质量'!E:E,'4.gk_艺体质量'!A:A,C56),"")</f>
        <v>13295.6328479048</v>
      </c>
      <c r="L56" s="128">
        <f>IF(SUMIF('5.gk_超额目标'!B:B,C56,'5.gk_超额目标'!D:D)&gt;0,SUMIF('5.gk_超额目标'!B:B,C56,'5.gk_超额目标'!D:D),"")</f>
        <v>3059.22396187883</v>
      </c>
      <c r="M56" s="128" t="str">
        <f>IF(SUMIF('6.gk_年级管理'!A:A,C56,'6.gk_年级管理'!D:D)&gt;0,SUMIF('6.gk_年级管理'!A:A,C56,'6.gk_年级管理'!D:D),"")</f>
        <v/>
      </c>
      <c r="N56" s="128" t="str">
        <f>IF(SUMIF('7.gk_C9院校考核'!B:B,C56,'7.gk_C9院校考核'!F:F)&gt;0,SUMIF('7.gk_C9院校考核'!B:B,C56,'7.gk_C9院校考核'!F:F),"")</f>
        <v/>
      </c>
      <c r="O56" s="67">
        <f t="shared" si="1"/>
        <v>49346.5945159752</v>
      </c>
      <c r="P56" s="25">
        <f t="shared" si="5"/>
        <v>49346.5945159752</v>
      </c>
      <c r="Q56" s="25">
        <f t="shared" si="6"/>
        <v>49346.5945159752</v>
      </c>
      <c r="R56" s="133"/>
    </row>
    <row r="57" ht="15.95" customHeight="1" spans="1:18">
      <c r="A57" s="118">
        <v>50</v>
      </c>
      <c r="B57" s="118" t="s">
        <v>119</v>
      </c>
      <c r="C57" s="118" t="s">
        <v>120</v>
      </c>
      <c r="D57" s="127" t="str">
        <f>IF(SUMIF(高一质量奖!A:A,C57,高一质量奖!B:B)&gt;0,SUMIF(高一质量奖!A:A,C57,高一质量奖!B:B),"")</f>
        <v/>
      </c>
      <c r="E57" s="127" t="str">
        <f>IF(SUMIF(高二进步奖!A:A,C57,高二进步奖!B:B)&gt;0,SUMIF(高二进步奖!A:A,C57,高二进步奖!B:B),"")</f>
        <v/>
      </c>
      <c r="F57" s="127">
        <f>IF(SUMIF(高三进步奖!A:A,C57,高三进步奖!D:D)&gt;0,SUMIF(高三进步奖!A:A,C57,高三进步奖!D:D),"")</f>
        <v>972.279084354101</v>
      </c>
      <c r="G57" s="122">
        <f t="shared" si="4"/>
        <v>972.279084354101</v>
      </c>
      <c r="H57" s="128">
        <f>IF(SUMIFS('1.gk_工作量'!$M$4:$M$93,'1.gk_工作量'!$B$4:$B$93,C57)&gt;0,SUMIFS('1.gk_工作量'!$M$4:$M$93,'1.gk_工作量'!$B$4:$B$93,C57),"")</f>
        <v>17234.6895285024</v>
      </c>
      <c r="I57" s="128">
        <f>IF(SUMIFS('2.gk_过程评价'!$D:$D,'2.gk_过程评价'!$B:$B,C57)&gt;0,SUMIFS('2.gk_过程评价'!$D:$D,'2.gk_过程评价'!$B:$B,C57),"")</f>
        <v>13361.5814741159</v>
      </c>
      <c r="J57" s="65">
        <f>IF(SUMIF('3.gk_上线质量'!B:B,C57,'3.gk_上线质量'!D:D)&lt;&gt;0,SUMIF('3.gk_上线质量'!B:B,C57,'3.gk_上线质量'!D:D),"")</f>
        <v>29511.5646485192</v>
      </c>
      <c r="K57" s="128">
        <f>IF(SUMIFS('4.gk_艺体质量'!E:E,'4.gk_艺体质量'!A:A,C57)&gt;0,SUMIFS('4.gk_艺体质量'!E:E,'4.gk_艺体质量'!A:A,C57),"")</f>
        <v>358.802685550654</v>
      </c>
      <c r="L57" s="128">
        <f>IF(SUMIF('5.gk_超额目标'!B:B,C57,'5.gk_超额目标'!D:D)&gt;0,SUMIF('5.gk_超额目标'!B:B,C57,'5.gk_超额目标'!D:D),"")</f>
        <v>5622.87270251872</v>
      </c>
      <c r="M57" s="128">
        <f>IF(SUMIF('6.gk_年级管理'!A:A,C57,'6.gk_年级管理'!D:D)&gt;0,SUMIF('6.gk_年级管理'!A:A,C57,'6.gk_年级管理'!D:D),"")</f>
        <v>4790.6</v>
      </c>
      <c r="N57" s="128" t="str">
        <f>IF(SUMIF('7.gk_C9院校考核'!B:B,C57,'7.gk_C9院校考核'!F:F)&gt;0,SUMIF('7.gk_C9院校考核'!B:B,C57,'7.gk_C9院校考核'!F:F),"")</f>
        <v/>
      </c>
      <c r="O57" s="67">
        <f t="shared" si="1"/>
        <v>70880.1110392069</v>
      </c>
      <c r="P57" s="25">
        <f t="shared" si="5"/>
        <v>71852.390123561</v>
      </c>
      <c r="Q57" s="25">
        <f t="shared" si="6"/>
        <v>71852.390123561</v>
      </c>
      <c r="R57" s="133"/>
    </row>
    <row r="58" ht="15.95" customHeight="1" spans="1:18">
      <c r="A58" s="118">
        <v>51</v>
      </c>
      <c r="B58" s="118" t="s">
        <v>121</v>
      </c>
      <c r="C58" s="118" t="s">
        <v>122</v>
      </c>
      <c r="D58" s="127" t="str">
        <f>IF(SUMIF(高一质量奖!A:A,C58,高一质量奖!B:B)&gt;0,SUMIF(高一质量奖!A:A,C58,高一质量奖!B:B),"")</f>
        <v/>
      </c>
      <c r="E58" s="127" t="str">
        <f>IF(SUMIF(高二进步奖!A:A,C58,高二进步奖!B:B)&gt;0,SUMIF(高二进步奖!A:A,C58,高二进步奖!B:B),"")</f>
        <v/>
      </c>
      <c r="F58" s="127" t="str">
        <f>IF(SUMIF(高三进步奖!A:A,C58,高三进步奖!D:D)&gt;0,SUMIF(高三进步奖!A:A,C58,高三进步奖!D:D),"")</f>
        <v/>
      </c>
      <c r="G58" s="122">
        <f t="shared" si="4"/>
        <v>0</v>
      </c>
      <c r="H58" s="128">
        <f>IF(SUMIFS('1.gk_工作量'!$M$4:$M$93,'1.gk_工作量'!$B$4:$B$93,C58)&gt;0,SUMIFS('1.gk_工作量'!$M$4:$M$93,'1.gk_工作量'!$B$4:$B$93,C58),"")</f>
        <v>1424.59212046369</v>
      </c>
      <c r="I58" s="128">
        <f>IF(SUMIFS('2.gk_过程评价'!$D:$D,'2.gk_过程评价'!$B:$B,C58)&gt;0,SUMIFS('2.gk_过程评价'!$D:$D,'2.gk_过程评价'!$B:$B,C58),"")</f>
        <v>1892.03501099783</v>
      </c>
      <c r="J58" s="65">
        <f>IF(SUMIF('3.gk_上线质量'!B:B,C58,'3.gk_上线质量'!D:D)&lt;&gt;0,SUMIF('3.gk_上线质量'!B:B,C58,'3.gk_上线质量'!D:D),"")</f>
        <v>1165.323070154</v>
      </c>
      <c r="K58" s="128" t="str">
        <f>IF(SUMIFS('4.gk_艺体质量'!E:E,'4.gk_艺体质量'!A:A,C58)&gt;0,SUMIFS('4.gk_艺体质量'!E:E,'4.gk_艺体质量'!A:A,C58),"")</f>
        <v/>
      </c>
      <c r="L58" s="128">
        <f>IF(SUMIF('5.gk_超额目标'!B:B,C58,'5.gk_超额目标'!D:D)&gt;0,SUMIF('5.gk_超额目标'!B:B,C58,'5.gk_超额目标'!D:D),"")</f>
        <v>343.090537780803</v>
      </c>
      <c r="M58" s="128" t="str">
        <f>IF(SUMIF('6.gk_年级管理'!A:A,C58,'6.gk_年级管理'!D:D)&gt;0,SUMIF('6.gk_年级管理'!A:A,C58,'6.gk_年级管理'!D:D),"")</f>
        <v/>
      </c>
      <c r="N58" s="128" t="str">
        <f>IF(SUMIF('7.gk_C9院校考核'!B:B,C58,'7.gk_C9院校考核'!F:F)&gt;0,SUMIF('7.gk_C9院校考核'!B:B,C58,'7.gk_C9院校考核'!F:F),"")</f>
        <v/>
      </c>
      <c r="O58" s="67">
        <f t="shared" si="1"/>
        <v>4825.04073939632</v>
      </c>
      <c r="P58" s="25">
        <f t="shared" si="5"/>
        <v>4825.04073939632</v>
      </c>
      <c r="Q58" s="25">
        <f t="shared" si="6"/>
        <v>4825.04073939632</v>
      </c>
      <c r="R58" s="133"/>
    </row>
    <row r="59" ht="15.95" customHeight="1" spans="1:18">
      <c r="A59" s="118">
        <v>52</v>
      </c>
      <c r="B59" s="118" t="s">
        <v>123</v>
      </c>
      <c r="C59" s="118" t="s">
        <v>124</v>
      </c>
      <c r="D59" s="127" t="str">
        <f>IF(SUMIF(高一质量奖!A:A,C59,高一质量奖!B:B)&gt;0,SUMIF(高一质量奖!A:A,C59,高一质量奖!B:B),"")</f>
        <v/>
      </c>
      <c r="E59" s="127" t="str">
        <f>IF(SUMIF(高二进步奖!A:A,C59,高二进步奖!B:B)&gt;0,SUMIF(高二进步奖!A:A,C59,高二进步奖!B:B),"")</f>
        <v/>
      </c>
      <c r="F59" s="127" t="str">
        <f>IF(SUMIF(高三进步奖!A:A,C59,高三进步奖!D:D)&gt;0,SUMIF(高三进步奖!A:A,C59,高三进步奖!D:D),"")</f>
        <v/>
      </c>
      <c r="G59" s="122">
        <f t="shared" si="4"/>
        <v>0</v>
      </c>
      <c r="H59" s="128">
        <f>IF(SUMIFS('1.gk_工作量'!$M$4:$M$93,'1.gk_工作量'!$B$4:$B$93,C59)&gt;0,SUMIFS('1.gk_工作量'!$M$4:$M$93,'1.gk_工作量'!$B$4:$B$93,C59),"")</f>
        <v>13008.0057263289</v>
      </c>
      <c r="I59" s="128">
        <f>IF(SUMIFS('2.gk_过程评价'!$D:$D,'2.gk_过程评价'!$B:$B,C59)&gt;0,SUMIFS('2.gk_过程评价'!$D:$D,'2.gk_过程评价'!$B:$B,C59),"")</f>
        <v>8924.68624676378</v>
      </c>
      <c r="J59" s="65">
        <f>IF(SUMIF('3.gk_上线质量'!B:B,C59,'3.gk_上线质量'!D:D)&lt;&gt;0,SUMIF('3.gk_上线质量'!B:B,C59,'3.gk_上线质量'!D:D),"")</f>
        <v>8073.33240569295</v>
      </c>
      <c r="K59" s="128">
        <f>IF(SUMIFS('4.gk_艺体质量'!E:E,'4.gk_艺体质量'!A:A,C59)&gt;0,SUMIFS('4.gk_艺体质量'!E:E,'4.gk_艺体质量'!A:A,C59),"")</f>
        <v>19162.7212060757</v>
      </c>
      <c r="L59" s="128">
        <f>IF(SUMIF('5.gk_超额目标'!B:B,C59,'5.gk_超额目标'!D:D)&gt;0,SUMIF('5.gk_超额目标'!B:B,C59,'5.gk_超额目标'!D:D),"")</f>
        <v>2325.39142273656</v>
      </c>
      <c r="M59" s="128">
        <f>IF(SUMIF('6.gk_年级管理'!A:A,C59,'6.gk_年级管理'!D:D)&gt;0,SUMIF('6.gk_年级管理'!A:A,C59,'6.gk_年级管理'!D:D),"")</f>
        <v>2180.88</v>
      </c>
      <c r="N59" s="128" t="str">
        <f>IF(SUMIF('7.gk_C9院校考核'!B:B,C59,'7.gk_C9院校考核'!F:F)&gt;0,SUMIF('7.gk_C9院校考核'!B:B,C59,'7.gk_C9院校考核'!F:F),"")</f>
        <v/>
      </c>
      <c r="O59" s="67">
        <f t="shared" si="1"/>
        <v>53675.0170075979</v>
      </c>
      <c r="P59" s="25">
        <f t="shared" si="5"/>
        <v>53675.0170075979</v>
      </c>
      <c r="Q59" s="25">
        <f t="shared" si="6"/>
        <v>53675.0170075979</v>
      </c>
      <c r="R59" s="133"/>
    </row>
    <row r="60" ht="15.95" customHeight="1" spans="1:18">
      <c r="A60" s="118">
        <v>53</v>
      </c>
      <c r="B60" s="118" t="s">
        <v>125</v>
      </c>
      <c r="C60" s="118" t="s">
        <v>126</v>
      </c>
      <c r="D60" s="127" t="str">
        <f>IF(SUMIF(高一质量奖!A:A,C60,高一质量奖!B:B)&gt;0,SUMIF(高一质量奖!A:A,C60,高一质量奖!B:B),"")</f>
        <v/>
      </c>
      <c r="E60" s="127" t="str">
        <f>IF(SUMIF(高二进步奖!A:A,C60,高二进步奖!B:B)&gt;0,SUMIF(高二进步奖!A:A,C60,高二进步奖!B:B),"")</f>
        <v/>
      </c>
      <c r="F60" s="127" t="str">
        <f>IF(SUMIF(高三进步奖!A:A,C60,高三进步奖!D:D)&gt;0,SUMIF(高三进步奖!A:A,C60,高三进步奖!D:D),"")</f>
        <v/>
      </c>
      <c r="G60" s="122">
        <f t="shared" si="4"/>
        <v>0</v>
      </c>
      <c r="H60" s="128">
        <f>IF(SUMIFS('1.gk_工作量'!$M$4:$M$93,'1.gk_工作量'!$B$4:$B$93,C60)&gt;0,SUMIFS('1.gk_工作量'!$M$4:$M$93,'1.gk_工作量'!$B$4:$B$93,C60),"")</f>
        <v>14492.8490613593</v>
      </c>
      <c r="I60" s="128">
        <f>IF(SUMIFS('2.gk_过程评价'!$D:$D,'2.gk_过程评价'!$B:$B,C60)&gt;0,SUMIFS('2.gk_过程评价'!$D:$D,'2.gk_过程评价'!$B:$B,C60),"")</f>
        <v>12987.7362650761</v>
      </c>
      <c r="J60" s="65">
        <f>IF(SUMIF('3.gk_上线质量'!B:B,C60,'3.gk_上线质量'!D:D)&lt;&gt;0,SUMIF('3.gk_上线质量'!B:B,C60,'3.gk_上线质量'!D:D),"")</f>
        <v>26957.3766173298</v>
      </c>
      <c r="K60" s="128">
        <f>IF(SUMIFS('4.gk_艺体质量'!E:E,'4.gk_艺体质量'!A:A,C60)&gt;0,SUMIFS('4.gk_艺体质量'!E:E,'4.gk_艺体质量'!A:A,C60),"")</f>
        <v>1295.67636448847</v>
      </c>
      <c r="L60" s="128">
        <f>IF(SUMIF('5.gk_超额目标'!B:B,C60,'5.gk_超额目标'!D:D)&gt;0,SUMIF('5.gk_超额目标'!B:B,C60,'5.gk_超额目标'!D:D),"")</f>
        <v>3945.54118447924</v>
      </c>
      <c r="M60" s="128" t="str">
        <f>IF(SUMIF('6.gk_年级管理'!A:A,C60,'6.gk_年级管理'!D:D)&gt;0,SUMIF('6.gk_年级管理'!A:A,C60,'6.gk_年级管理'!D:D),"")</f>
        <v/>
      </c>
      <c r="N60" s="128" t="str">
        <f>IF(SUMIF('7.gk_C9院校考核'!B:B,C60,'7.gk_C9院校考核'!F:F)&gt;0,SUMIF('7.gk_C9院校考核'!B:B,C60,'7.gk_C9院校考核'!F:F),"")</f>
        <v/>
      </c>
      <c r="O60" s="67">
        <f t="shared" si="1"/>
        <v>59679.179492733</v>
      </c>
      <c r="P60" s="25">
        <f t="shared" si="5"/>
        <v>59679.179492733</v>
      </c>
      <c r="Q60" s="25">
        <f t="shared" si="6"/>
        <v>59679.179492733</v>
      </c>
      <c r="R60" s="129"/>
    </row>
    <row r="61" ht="15.95" customHeight="1" spans="1:18">
      <c r="A61" s="118">
        <v>54</v>
      </c>
      <c r="B61" s="118" t="s">
        <v>127</v>
      </c>
      <c r="C61" s="118" t="s">
        <v>128</v>
      </c>
      <c r="D61" s="127" t="str">
        <f>IF(SUMIF(高一质量奖!A:A,C61,高一质量奖!B:B)&gt;0,SUMIF(高一质量奖!A:A,C61,高一质量奖!B:B),"")</f>
        <v/>
      </c>
      <c r="E61" s="127" t="str">
        <f>IF(SUMIF(高二进步奖!A:A,C61,高二进步奖!B:B)&gt;0,SUMIF(高二进步奖!A:A,C61,高二进步奖!B:B),"")</f>
        <v/>
      </c>
      <c r="F61" s="127" t="str">
        <f>IF(SUMIF(高三进步奖!A:A,C61,高三进步奖!D:D)&gt;0,SUMIF(高三进步奖!A:A,C61,高三进步奖!D:D),"")</f>
        <v/>
      </c>
      <c r="G61" s="122">
        <f t="shared" si="4"/>
        <v>0</v>
      </c>
      <c r="H61" s="128">
        <f>IF(SUMIFS('1.gk_工作量'!$M$4:$M$93,'1.gk_工作量'!$B$4:$B$93,C61)&gt;0,SUMIFS('1.gk_工作量'!$M$4:$M$93,'1.gk_工作量'!$B$4:$B$93,C61),"")</f>
        <v>8071.97468376283</v>
      </c>
      <c r="I61" s="128">
        <f>IF(SUMIFS('2.gk_过程评价'!$D:$D,'2.gk_过程评价'!$B:$B,C61)&gt;0,SUMIFS('2.gk_过程评价'!$D:$D,'2.gk_过程评价'!$B:$B,C61),"")</f>
        <v>10842.6606238695</v>
      </c>
      <c r="J61" s="65">
        <f>IF(SUMIF('3.gk_上线质量'!B:B,C61,'3.gk_上线质量'!D:D)&lt;&gt;0,SUMIF('3.gk_上线质量'!B:B,C61,'3.gk_上线质量'!D:D),"")</f>
        <v>26146.3311287531</v>
      </c>
      <c r="K61" s="128" t="str">
        <f>IF(SUMIFS('4.gk_艺体质量'!E:E,'4.gk_艺体质量'!A:A,C61)&gt;0,SUMIFS('4.gk_艺体质量'!E:E,'4.gk_艺体质量'!A:A,C61),"")</f>
        <v/>
      </c>
      <c r="L61" s="128">
        <f>IF(SUMIF('5.gk_超额目标'!B:B,C61,'5.gk_超额目标'!D:D)&gt;0,SUMIF('5.gk_超额目标'!B:B,C61,'5.gk_超额目标'!D:D),"")</f>
        <v>686.181075561607</v>
      </c>
      <c r="M61" s="128">
        <f>IF(SUMIF('6.gk_年级管理'!A:A,C61,'6.gk_年级管理'!D:D)&gt;0,SUMIF('6.gk_年级管理'!A:A,C61,'6.gk_年级管理'!D:D),"")</f>
        <v>782.88</v>
      </c>
      <c r="N61" s="128">
        <f>IF(SUMIF('7.gk_C9院校考核'!B:B,C61,'7.gk_C9院校考核'!F:F)&gt;0,SUMIF('7.gk_C9院校考核'!B:B,C61,'7.gk_C9院校考核'!F:F),"")</f>
        <v>4687.5</v>
      </c>
      <c r="O61" s="67">
        <f t="shared" si="1"/>
        <v>51217.527511947</v>
      </c>
      <c r="P61" s="25">
        <f t="shared" si="5"/>
        <v>51217.527511947</v>
      </c>
      <c r="Q61" s="25">
        <f t="shared" si="6"/>
        <v>51217.527511947</v>
      </c>
      <c r="R61" s="133"/>
    </row>
    <row r="62" ht="15.95" customHeight="1" spans="1:18">
      <c r="A62" s="118">
        <v>55</v>
      </c>
      <c r="B62" s="118" t="s">
        <v>129</v>
      </c>
      <c r="C62" s="118" t="s">
        <v>130</v>
      </c>
      <c r="D62" s="127" t="str">
        <f>IF(SUMIF(高一质量奖!A:A,C62,高一质量奖!B:B)&gt;0,SUMIF(高一质量奖!A:A,C62,高一质量奖!B:B),"")</f>
        <v/>
      </c>
      <c r="E62" s="127">
        <f>IF(SUMIF(高二进步奖!A:A,C62,高二进步奖!B:B)&gt;0,SUMIF(高二进步奖!A:A,C62,高二进步奖!B:B),"")</f>
        <v>880.64</v>
      </c>
      <c r="F62" s="127" t="str">
        <f>IF(SUMIF(高三进步奖!A:A,C62,高三进步奖!D:D)&gt;0,SUMIF(高三进步奖!A:A,C62,高三进步奖!D:D),"")</f>
        <v/>
      </c>
      <c r="G62" s="122">
        <f t="shared" si="4"/>
        <v>880.64</v>
      </c>
      <c r="H62" s="128" t="str">
        <f>IF(SUMIFS('1.gk_工作量'!$M$4:$M$93,'1.gk_工作量'!$B$4:$B$93,C62)&gt;0,SUMIFS('1.gk_工作量'!$M$4:$M$93,'1.gk_工作量'!$B$4:$B$93,C62),"")</f>
        <v/>
      </c>
      <c r="I62" s="128" t="str">
        <f>IF(SUMIFS('2.gk_过程评价'!$D:$D,'2.gk_过程评价'!$B:$B,C62)&gt;0,SUMIFS('2.gk_过程评价'!$D:$D,'2.gk_过程评价'!$B:$B,C62),"")</f>
        <v/>
      </c>
      <c r="J62" s="65" t="str">
        <f>IF(SUMIF('3.gk_上线质量'!B:B,C62,'3.gk_上线质量'!D:D)&lt;&gt;0,SUMIF('3.gk_上线质量'!B:B,C62,'3.gk_上线质量'!D:D),"")</f>
        <v/>
      </c>
      <c r="K62" s="128" t="str">
        <f>IF(SUMIFS('4.gk_艺体质量'!E:E,'4.gk_艺体质量'!A:A,C62)&gt;0,SUMIFS('4.gk_艺体质量'!E:E,'4.gk_艺体质量'!A:A,C62),"")</f>
        <v/>
      </c>
      <c r="L62" s="128" t="str">
        <f>IF(SUMIF('5.gk_超额目标'!B:B,C62,'5.gk_超额目标'!D:D)&gt;0,SUMIF('5.gk_超额目标'!B:B,C62,'5.gk_超额目标'!D:D),"")</f>
        <v/>
      </c>
      <c r="M62" s="128" t="str">
        <f>IF(SUMIF('6.gk_年级管理'!A:A,C62,'6.gk_年级管理'!D:D)&gt;0,SUMIF('6.gk_年级管理'!A:A,C62,'6.gk_年级管理'!D:D),"")</f>
        <v/>
      </c>
      <c r="N62" s="128" t="str">
        <f>IF(SUMIF('7.gk_C9院校考核'!B:B,C62,'7.gk_C9院校考核'!F:F)&gt;0,SUMIF('7.gk_C9院校考核'!B:B,C62,'7.gk_C9院校考核'!F:F),"")</f>
        <v/>
      </c>
      <c r="O62" s="67">
        <f t="shared" si="1"/>
        <v>0</v>
      </c>
      <c r="P62" s="25">
        <f t="shared" si="5"/>
        <v>880.64</v>
      </c>
      <c r="Q62" s="25">
        <f t="shared" si="6"/>
        <v>880.64</v>
      </c>
      <c r="R62" s="133"/>
    </row>
    <row r="63" ht="15.95" customHeight="1" spans="1:18">
      <c r="A63" s="118">
        <v>56</v>
      </c>
      <c r="B63" s="118" t="s">
        <v>131</v>
      </c>
      <c r="C63" s="118" t="s">
        <v>132</v>
      </c>
      <c r="D63" s="127" t="str">
        <f>IF(SUMIF(高一质量奖!A:A,C63,高一质量奖!B:B)&gt;0,SUMIF(高一质量奖!A:A,C63,高一质量奖!B:B),"")</f>
        <v/>
      </c>
      <c r="E63" s="127" t="str">
        <f>IF(SUMIF(高二进步奖!A:A,C63,高二进步奖!B:B)&gt;0,SUMIF(高二进步奖!A:A,C63,高二进步奖!B:B),"")</f>
        <v/>
      </c>
      <c r="F63" s="127" t="str">
        <f>IF(SUMIF(高三进步奖!A:A,C63,高三进步奖!D:D)&gt;0,SUMIF(高三进步奖!A:A,C63,高三进步奖!D:D),"")</f>
        <v/>
      </c>
      <c r="G63" s="122">
        <f t="shared" si="4"/>
        <v>0</v>
      </c>
      <c r="H63" s="128">
        <f>IF(SUMIFS('1.gk_工作量'!$M$4:$M$93,'1.gk_工作量'!$B$4:$B$93,C63)&gt;0,SUMIFS('1.gk_工作量'!$M$4:$M$93,'1.gk_工作量'!$B$4:$B$93,C63),"")</f>
        <v>15704.563921219</v>
      </c>
      <c r="I63" s="128">
        <f>IF(SUMIFS('2.gk_过程评价'!$D:$D,'2.gk_过程评价'!$B:$B,C63)&gt;0,SUMIFS('2.gk_过程评价'!$D:$D,'2.gk_过程评价'!$B:$B,C63),"")</f>
        <v>13034.7392025423</v>
      </c>
      <c r="J63" s="65">
        <f>IF(SUMIF('3.gk_上线质量'!B:B,C63,'3.gk_上线质量'!D:D)&lt;&gt;0,SUMIF('3.gk_上线质量'!B:B,C63,'3.gk_上线质量'!D:D),"")</f>
        <v>16617.9589062404</v>
      </c>
      <c r="K63" s="128">
        <f>IF(SUMIFS('4.gk_艺体质量'!E:E,'4.gk_艺体质量'!A:A,C63)&gt;0,SUMIFS('4.gk_艺体质量'!E:E,'4.gk_艺体质量'!A:A,C63),"")</f>
        <v>8631.19793574628</v>
      </c>
      <c r="L63" s="128">
        <f>IF(SUMIF('5.gk_超额目标'!B:B,C63,'5.gk_超额目标'!D:D)&gt;0,SUMIF('5.gk_超额目标'!B:B,C63,'5.gk_超额目标'!D:D),"")</f>
        <v>2716.13342409803</v>
      </c>
      <c r="M63" s="128" t="str">
        <f>IF(SUMIF('6.gk_年级管理'!A:A,C63,'6.gk_年级管理'!D:D)&gt;0,SUMIF('6.gk_年级管理'!A:A,C63,'6.gk_年级管理'!D:D),"")</f>
        <v/>
      </c>
      <c r="N63" s="128" t="str">
        <f>IF(SUMIF('7.gk_C9院校考核'!B:B,C63,'7.gk_C9院校考核'!F:F)&gt;0,SUMIF('7.gk_C9院校考核'!B:B,C63,'7.gk_C9院校考核'!F:F),"")</f>
        <v/>
      </c>
      <c r="O63" s="67">
        <f t="shared" si="1"/>
        <v>56704.593389846</v>
      </c>
      <c r="P63" s="25">
        <f t="shared" si="5"/>
        <v>56704.593389846</v>
      </c>
      <c r="Q63" s="25">
        <f t="shared" si="6"/>
        <v>56704.593389846</v>
      </c>
      <c r="R63" s="133"/>
    </row>
    <row r="64" ht="15.95" customHeight="1" spans="1:18">
      <c r="A64" s="118">
        <v>57</v>
      </c>
      <c r="B64" s="118" t="s">
        <v>133</v>
      </c>
      <c r="C64" s="118" t="s">
        <v>134</v>
      </c>
      <c r="D64" s="127" t="str">
        <f>IF(SUMIF(高一质量奖!A:A,C64,高一质量奖!B:B)&gt;0,SUMIF(高一质量奖!A:A,C64,高一质量奖!B:B),"")</f>
        <v/>
      </c>
      <c r="E64" s="127" t="str">
        <f>IF(SUMIF(高二进步奖!A:A,C64,高二进步奖!B:B)&gt;0,SUMIF(高二进步奖!A:A,C64,高二进步奖!B:B),"")</f>
        <v/>
      </c>
      <c r="F64" s="127" t="str">
        <f>IF(SUMIF(高三进步奖!A:A,C64,高三进步奖!D:D)&gt;0,SUMIF(高三进步奖!A:A,C64,高三进步奖!D:D),"")</f>
        <v/>
      </c>
      <c r="G64" s="122">
        <f t="shared" si="4"/>
        <v>0</v>
      </c>
      <c r="H64" s="128">
        <f>IF(SUMIFS('1.gk_工作量'!$M$4:$M$93,'1.gk_工作量'!$B$4:$B$93,C64)&gt;0,SUMIFS('1.gk_工作量'!$M$4:$M$93,'1.gk_工作量'!$B$4:$B$93,C64),"")</f>
        <v>8122.41524661421</v>
      </c>
      <c r="I64" s="128">
        <f>IF(SUMIFS('2.gk_过程评价'!$D:$D,'2.gk_过程评价'!$B:$B,C64)&gt;0,SUMIFS('2.gk_过程评价'!$D:$D,'2.gk_过程评价'!$B:$B,C64),"")</f>
        <v>12844.7799596562</v>
      </c>
      <c r="J64" s="65">
        <f>IF(SUMIF('3.gk_上线质量'!B:B,C64,'3.gk_上线质量'!D:D)&lt;&gt;0,SUMIF('3.gk_上线质量'!B:B,C64,'3.gk_上线质量'!D:D),"")</f>
        <v>1636.61716500853</v>
      </c>
      <c r="K64" s="128">
        <f>IF(SUMIFS('4.gk_艺体质量'!E:E,'4.gk_艺体质量'!A:A,C64)&gt;0,SUMIFS('4.gk_艺体质量'!E:E,'4.gk_艺体质量'!A:A,C64),"")</f>
        <v>757.472336162492</v>
      </c>
      <c r="L64" s="128">
        <f>IF(SUMIF('5.gk_超额目标'!B:B,C64,'5.gk_超额目标'!D:D)&gt;0,SUMIF('5.gk_超额目标'!B:B,C64,'5.gk_超额目标'!D:D),"")</f>
        <v>1515.31654186521</v>
      </c>
      <c r="M64" s="128">
        <f>IF(SUMIF('6.gk_年级管理'!A:A,C64,'6.gk_年级管理'!D:D)&gt;0,SUMIF('6.gk_年级管理'!A:A,C64,'6.gk_年级管理'!D:D),"")</f>
        <v>782.88</v>
      </c>
      <c r="N64" s="128" t="str">
        <f>IF(SUMIF('7.gk_C9院校考核'!B:B,C64,'7.gk_C9院校考核'!F:F)&gt;0,SUMIF('7.gk_C9院校考核'!B:B,C64,'7.gk_C9院校考核'!F:F),"")</f>
        <v/>
      </c>
      <c r="O64" s="67">
        <f t="shared" si="1"/>
        <v>25659.4812493066</v>
      </c>
      <c r="P64" s="25">
        <f t="shared" si="5"/>
        <v>25659.4812493066</v>
      </c>
      <c r="Q64" s="25">
        <f t="shared" si="6"/>
        <v>25659.4812493066</v>
      </c>
      <c r="R64" s="133"/>
    </row>
    <row r="65" ht="15.95" customHeight="1" spans="1:18">
      <c r="A65" s="118">
        <v>58</v>
      </c>
      <c r="B65" s="118" t="s">
        <v>135</v>
      </c>
      <c r="C65" s="118" t="s">
        <v>136</v>
      </c>
      <c r="D65" s="127" t="str">
        <f>IF(SUMIF(高一质量奖!A:A,C65,高一质量奖!B:B)&gt;0,SUMIF(高一质量奖!A:A,C65,高一质量奖!B:B),"")</f>
        <v/>
      </c>
      <c r="E65" s="127" t="str">
        <f>IF(SUMIF(高二进步奖!A:A,C65,高二进步奖!B:B)&gt;0,SUMIF(高二进步奖!A:A,C65,高二进步奖!B:B),"")</f>
        <v/>
      </c>
      <c r="F65" s="127" t="str">
        <f>IF(SUMIF(高三进步奖!A:A,C65,高三进步奖!D:D)&gt;0,SUMIF(高三进步奖!A:A,C65,高三进步奖!D:D),"")</f>
        <v/>
      </c>
      <c r="G65" s="122">
        <f t="shared" si="4"/>
        <v>0</v>
      </c>
      <c r="H65" s="128">
        <f>IF(SUMIFS('1.gk_工作量'!$M$4:$M$93,'1.gk_工作量'!$B$4:$B$93,C65)&gt;0,SUMIFS('1.gk_工作量'!$M$4:$M$93,'1.gk_工作量'!$B$4:$B$93,C65),"")</f>
        <v>11406.6361691138</v>
      </c>
      <c r="I65" s="128" t="str">
        <f>IF(SUMIFS('2.gk_过程评价'!$D:$D,'2.gk_过程评价'!$B:$B,C65)&gt;0,SUMIFS('2.gk_过程评价'!$D:$D,'2.gk_过程评价'!$B:$B,C65),"")</f>
        <v/>
      </c>
      <c r="J65" s="65" t="str">
        <f>IF(SUMIF('3.gk_上线质量'!B:B,C65,'3.gk_上线质量'!D:D)&lt;&gt;0,SUMIF('3.gk_上线质量'!B:B,C65,'3.gk_上线质量'!D:D),"")</f>
        <v/>
      </c>
      <c r="K65" s="128" t="str">
        <f>IF(SUMIFS('4.gk_艺体质量'!E:E,'4.gk_艺体质量'!A:A,C65)&gt;0,SUMIFS('4.gk_艺体质量'!E:E,'4.gk_艺体质量'!A:A,C65),"")</f>
        <v/>
      </c>
      <c r="L65" s="128" t="str">
        <f>IF(SUMIF('5.gk_超额目标'!B:B,C65,'5.gk_超额目标'!D:D)&gt;0,SUMIF('5.gk_超额目标'!B:B,C65,'5.gk_超额目标'!D:D),"")</f>
        <v/>
      </c>
      <c r="M65" s="128" t="str">
        <f>IF(SUMIF('6.gk_年级管理'!A:A,C65,'6.gk_年级管理'!D:D)&gt;0,SUMIF('6.gk_年级管理'!A:A,C65,'6.gk_年级管理'!D:D),"")</f>
        <v/>
      </c>
      <c r="N65" s="128" t="str">
        <f>IF(SUMIF('7.gk_C9院校考核'!B:B,C65,'7.gk_C9院校考核'!F:F)&gt;0,SUMIF('7.gk_C9院校考核'!B:B,C65,'7.gk_C9院校考核'!F:F),"")</f>
        <v/>
      </c>
      <c r="O65" s="67">
        <f t="shared" si="1"/>
        <v>11406.6361691138</v>
      </c>
      <c r="P65" s="25">
        <f t="shared" si="5"/>
        <v>11406.6361691138</v>
      </c>
      <c r="Q65" s="25">
        <f t="shared" si="6"/>
        <v>11406.6361691138</v>
      </c>
      <c r="R65" s="133"/>
    </row>
    <row r="66" ht="15.95" customHeight="1" spans="1:18">
      <c r="A66" s="118">
        <v>59</v>
      </c>
      <c r="B66" s="118" t="s">
        <v>137</v>
      </c>
      <c r="C66" s="118" t="s">
        <v>138</v>
      </c>
      <c r="D66" s="127" t="str">
        <f>IF(SUMIF(高一质量奖!A:A,C66,高一质量奖!B:B)&gt;0,SUMIF(高一质量奖!A:A,C66,高一质量奖!B:B),"")</f>
        <v/>
      </c>
      <c r="E66" s="127" t="str">
        <f>IF(SUMIF(高二进步奖!A:A,C66,高二进步奖!B:B)&gt;0,SUMIF(高二进步奖!A:A,C66,高二进步奖!B:B),"")</f>
        <v/>
      </c>
      <c r="F66" s="127" t="str">
        <f>IF(SUMIF(高三进步奖!A:A,C66,高三进步奖!D:D)&gt;0,SUMIF(高三进步奖!A:A,C66,高三进步奖!D:D),"")</f>
        <v/>
      </c>
      <c r="G66" s="122">
        <f t="shared" si="4"/>
        <v>0</v>
      </c>
      <c r="H66" s="128">
        <f>IF(SUMIFS('1.gk_工作量'!$M$4:$M$93,'1.gk_工作量'!$B$4:$B$93,C66)&gt;0,SUMIFS('1.gk_工作量'!$M$4:$M$93,'1.gk_工作量'!$B$4:$B$93,C66),"")</f>
        <v>5497.17405740426</v>
      </c>
      <c r="I66" s="128">
        <f>IF(SUMIFS('2.gk_过程评价'!$D:$D,'2.gk_过程评价'!$B:$B,C66)&gt;0,SUMIFS('2.gk_过程评价'!$D:$D,'2.gk_过程评价'!$B:$B,C66),"")</f>
        <v>4466.05407240362</v>
      </c>
      <c r="J66" s="65">
        <f>IF(SUMIF('3.gk_上线质量'!B:B,C66,'3.gk_上线质量'!D:D)&lt;&gt;0,SUMIF('3.gk_上线质量'!B:B,C66,'3.gk_上线质量'!D:D),"")</f>
        <v>5072.06059274093</v>
      </c>
      <c r="K66" s="128">
        <f>IF(SUMIFS('4.gk_艺体质量'!E:E,'4.gk_艺体质量'!A:A,C66)&gt;0,SUMIFS('4.gk_艺体质量'!E:E,'4.gk_艺体质量'!A:A,C66),"")</f>
        <v>5581.37510856573</v>
      </c>
      <c r="L66" s="128">
        <f>IF(SUMIF('5.gk_超额目标'!B:B,C66,'5.gk_超额目标'!D:D)&gt;0,SUMIF('5.gk_超额目标'!B:B,C66,'5.gk_超额目标'!D:D),"")</f>
        <v>571.817562968005</v>
      </c>
      <c r="M66" s="128" t="str">
        <f>IF(SUMIF('6.gk_年级管理'!A:A,C66,'6.gk_年级管理'!D:D)&gt;0,SUMIF('6.gk_年级管理'!A:A,C66,'6.gk_年级管理'!D:D),"")</f>
        <v/>
      </c>
      <c r="N66" s="128" t="str">
        <f>IF(SUMIF('7.gk_C9院校考核'!B:B,C66,'7.gk_C9院校考核'!F:F)&gt;0,SUMIF('7.gk_C9院校考核'!B:B,C66,'7.gk_C9院校考核'!F:F),"")</f>
        <v/>
      </c>
      <c r="O66" s="67">
        <f t="shared" si="1"/>
        <v>21188.4813940826</v>
      </c>
      <c r="P66" s="25">
        <f t="shared" si="5"/>
        <v>21188.4813940826</v>
      </c>
      <c r="Q66" s="25">
        <f t="shared" si="6"/>
        <v>21188.4813940826</v>
      </c>
      <c r="R66" s="133"/>
    </row>
    <row r="67" ht="15.95" customHeight="1" spans="1:18">
      <c r="A67" s="118">
        <v>60</v>
      </c>
      <c r="B67" s="118" t="s">
        <v>139</v>
      </c>
      <c r="C67" s="118" t="s">
        <v>140</v>
      </c>
      <c r="D67" s="127" t="str">
        <f>IF(SUMIF(高一质量奖!A:A,C67,高一质量奖!B:B)&gt;0,SUMIF(高一质量奖!A:A,C67,高一质量奖!B:B),"")</f>
        <v/>
      </c>
      <c r="E67" s="127" t="str">
        <f>IF(SUMIF(高二进步奖!A:A,C67,高二进步奖!B:B)&gt;0,SUMIF(高二进步奖!A:A,C67,高二进步奖!B:B),"")</f>
        <v/>
      </c>
      <c r="F67" s="127" t="str">
        <f>IF(SUMIF(高三进步奖!A:A,C67,高三进步奖!D:D)&gt;0,SUMIF(高三进步奖!A:A,C67,高三进步奖!D:D),"")</f>
        <v/>
      </c>
      <c r="G67" s="122">
        <f t="shared" si="4"/>
        <v>0</v>
      </c>
      <c r="H67" s="128">
        <f>IF(SUMIFS('1.gk_工作量'!$M$4:$M$93,'1.gk_工作量'!$B$4:$B$93,C67)&gt;0,SUMIFS('1.gk_工作量'!$M$4:$M$93,'1.gk_工作量'!$B$4:$B$93,C67),"")</f>
        <v>11509.5609711736</v>
      </c>
      <c r="I67" s="128">
        <f>IF(SUMIFS('2.gk_过程评价'!$D:$D,'2.gk_过程评价'!$B:$B,C67)&gt;0,SUMIFS('2.gk_过程评价'!$D:$D,'2.gk_过程评价'!$B:$B,C67),"")</f>
        <v>12914.1377430405</v>
      </c>
      <c r="J67" s="65">
        <f>IF(SUMIF('3.gk_上线质量'!B:B,C67,'3.gk_上线质量'!D:D)&lt;&gt;0,SUMIF('3.gk_上线质量'!B:B,C67,'3.gk_上线质量'!D:D),"")</f>
        <v>3208.67349510548</v>
      </c>
      <c r="K67" s="128">
        <f>IF(SUMIFS('4.gk_艺体质量'!E:E,'4.gk_艺体质量'!A:A,C67)&gt;0,SUMIFS('4.gk_艺体质量'!E:E,'4.gk_艺体质量'!A:A,C67),"")</f>
        <v>14690.9766250462</v>
      </c>
      <c r="L67" s="128">
        <f>IF(SUMIF('5.gk_超额目标'!B:B,C67,'5.gk_超额目标'!D:D)&gt;0,SUMIF('5.gk_超额目标'!B:B,C67,'5.gk_超额目标'!D:D),"")</f>
        <v>2315.86113002042</v>
      </c>
      <c r="M67" s="128" t="str">
        <f>IF(SUMIF('6.gk_年级管理'!A:A,C67,'6.gk_年级管理'!D:D)&gt;0,SUMIF('6.gk_年级管理'!A:A,C67,'6.gk_年级管理'!D:D),"")</f>
        <v/>
      </c>
      <c r="N67" s="128" t="str">
        <f>IF(SUMIF('7.gk_C9院校考核'!B:B,C67,'7.gk_C9院校考核'!F:F)&gt;0,SUMIF('7.gk_C9院校考核'!B:B,C67,'7.gk_C9院校考核'!F:F),"")</f>
        <v/>
      </c>
      <c r="O67" s="67">
        <f t="shared" si="1"/>
        <v>44639.2099643862</v>
      </c>
      <c r="P67" s="25">
        <f t="shared" si="5"/>
        <v>44639.2099643862</v>
      </c>
      <c r="Q67" s="25">
        <f t="shared" si="6"/>
        <v>44639.2099643862</v>
      </c>
      <c r="R67" s="133"/>
    </row>
    <row r="68" ht="15.95" customHeight="1" spans="1:18">
      <c r="A68" s="118">
        <v>61</v>
      </c>
      <c r="B68" s="118" t="s">
        <v>141</v>
      </c>
      <c r="C68" s="118" t="s">
        <v>142</v>
      </c>
      <c r="D68" s="127" t="str">
        <f>IF(SUMIF(高一质量奖!A:A,C68,高一质量奖!B:B)&gt;0,SUMIF(高一质量奖!A:A,C68,高一质量奖!B:B),"")</f>
        <v/>
      </c>
      <c r="E68" s="127" t="str">
        <f>IF(SUMIF(高二进步奖!A:A,C68,高二进步奖!B:B)&gt;0,SUMIF(高二进步奖!A:A,C68,高二进步奖!B:B),"")</f>
        <v/>
      </c>
      <c r="F68" s="127" t="str">
        <f>IF(SUMIF(高三进步奖!A:A,C68,高三进步奖!D:D)&gt;0,SUMIF(高三进步奖!A:A,C68,高三进步奖!D:D),"")</f>
        <v/>
      </c>
      <c r="G68" s="122">
        <f t="shared" si="4"/>
        <v>0</v>
      </c>
      <c r="H68" s="128">
        <f>IF(SUMIFS('1.gk_工作量'!$M$4:$M$93,'1.gk_工作量'!$B$4:$B$93,C68)&gt;0,SUMIFS('1.gk_工作量'!$M$4:$M$93,'1.gk_工作量'!$B$4:$B$93,C68),"")</f>
        <v>2136.88818069553</v>
      </c>
      <c r="I68" s="128">
        <f>IF(SUMIFS('2.gk_过程评价'!$D:$D,'2.gk_过程评价'!$B:$B,C68)&gt;0,SUMIFS('2.gk_过程评价'!$D:$D,'2.gk_过程评价'!$B:$B,C68),"")</f>
        <v>4337.87704267849</v>
      </c>
      <c r="J68" s="65">
        <f>IF(SUMIF('3.gk_上线质量'!B:B,C68,'3.gk_上线质量'!D:D)&lt;&gt;0,SUMIF('3.gk_上线质量'!B:B,C68,'3.gk_上线质量'!D:D),"")</f>
        <v>367.996758996</v>
      </c>
      <c r="K68" s="128">
        <f>IF(SUMIFS('4.gk_艺体质量'!E:E,'4.gk_艺体质量'!A:A,C68)&gt;0,SUMIFS('4.gk_艺体质量'!E:E,'4.gk_艺体质量'!A:A,C68),"")</f>
        <v>2710.9536241605</v>
      </c>
      <c r="L68" s="128">
        <f>IF(SUMIF('5.gk_超额目标'!B:B,C68,'5.gk_超额目标'!D:D)&gt;0,SUMIF('5.gk_超额目标'!B:B,C68,'5.gk_超额目标'!D:D),"")</f>
        <v>457.454050374404</v>
      </c>
      <c r="M68" s="128" t="str">
        <f>IF(SUMIF('6.gk_年级管理'!A:A,C68,'6.gk_年级管理'!D:D)&gt;0,SUMIF('6.gk_年级管理'!A:A,C68,'6.gk_年级管理'!D:D),"")</f>
        <v/>
      </c>
      <c r="N68" s="128" t="str">
        <f>IF(SUMIF('7.gk_C9院校考核'!B:B,C68,'7.gk_C9院校考核'!F:F)&gt;0,SUMIF('7.gk_C9院校考核'!B:B,C68,'7.gk_C9院校考核'!F:F),"")</f>
        <v/>
      </c>
      <c r="O68" s="67">
        <f t="shared" si="1"/>
        <v>10011.1696569049</v>
      </c>
      <c r="P68" s="25">
        <f t="shared" si="5"/>
        <v>10011.1696569049</v>
      </c>
      <c r="Q68" s="25">
        <f t="shared" si="6"/>
        <v>10011.1696569049</v>
      </c>
      <c r="R68" s="129"/>
    </row>
    <row r="69" ht="15.95" customHeight="1" spans="1:18">
      <c r="A69" s="118">
        <v>62</v>
      </c>
      <c r="B69" s="118" t="s">
        <v>143</v>
      </c>
      <c r="C69" s="118" t="s">
        <v>144</v>
      </c>
      <c r="D69" s="127" t="str">
        <f>IF(SUMIF(高一质量奖!A:A,C69,高一质量奖!B:B)&gt;0,SUMIF(高一质量奖!A:A,C69,高一质量奖!B:B),"")</f>
        <v/>
      </c>
      <c r="E69" s="127" t="str">
        <f>IF(SUMIF(高二进步奖!A:A,C69,高二进步奖!B:B)&gt;0,SUMIF(高二进步奖!A:A,C69,高二进步奖!B:B),"")</f>
        <v/>
      </c>
      <c r="F69" s="127" t="str">
        <f>IF(SUMIF(高三进步奖!A:A,C69,高三进步奖!D:D)&gt;0,SUMIF(高三进步奖!A:A,C69,高三进步奖!D:D),"")</f>
        <v/>
      </c>
      <c r="G69" s="122">
        <f t="shared" si="4"/>
        <v>0</v>
      </c>
      <c r="H69" s="128">
        <f>IF(SUMIFS('1.gk_工作量'!$M$4:$M$93,'1.gk_工作量'!$B$4:$B$93,C69)&gt;0,SUMIFS('1.gk_工作量'!$M$4:$M$93,'1.gk_工作量'!$B$4:$B$93,C69),"")</f>
        <v>1424.59212046369</v>
      </c>
      <c r="I69" s="128">
        <f>IF(SUMIFS('2.gk_过程评价'!$D:$D,'2.gk_过程评价'!$B:$B,C69)&gt;0,SUMIFS('2.gk_过程评价'!$D:$D,'2.gk_过程评价'!$B:$B,C69),"")</f>
        <v>2037.35131729385</v>
      </c>
      <c r="J69" s="65">
        <f>IF(SUMIF('3.gk_上线质量'!B:B,C69,'3.gk_上线质量'!D:D)&lt;&gt;0,SUMIF('3.gk_上线质量'!B:B,C69,'3.gk_上线质量'!D:D),"")</f>
        <v>380.908925978316</v>
      </c>
      <c r="K69" s="128">
        <f>IF(SUMIFS('4.gk_艺体质量'!E:E,'4.gk_艺体质量'!A:A,C69)&gt;0,SUMIFS('4.gk_艺体质量'!E:E,'4.gk_艺体质量'!A:A,C69),"")</f>
        <v>39.8669650611838</v>
      </c>
      <c r="L69" s="128">
        <f>IF(SUMIF('5.gk_超额目标'!B:B,C69,'5.gk_超额目标'!D:D)&gt;0,SUMIF('5.gk_超额目标'!B:B,C69,'5.gk_超额目标'!D:D),"")</f>
        <v>285.908781484003</v>
      </c>
      <c r="M69" s="128" t="str">
        <f>IF(SUMIF('6.gk_年级管理'!A:A,C69,'6.gk_年级管理'!D:D)&gt;0,SUMIF('6.gk_年级管理'!A:A,C69,'6.gk_年级管理'!D:D),"")</f>
        <v/>
      </c>
      <c r="N69" s="128" t="str">
        <f>IF(SUMIF('7.gk_C9院校考核'!B:B,C69,'7.gk_C9院校考核'!F:F)&gt;0,SUMIF('7.gk_C9院校考核'!B:B,C69,'7.gk_C9院校考核'!F:F),"")</f>
        <v/>
      </c>
      <c r="O69" s="67">
        <f t="shared" si="1"/>
        <v>4168.62811028104</v>
      </c>
      <c r="P69" s="25">
        <f t="shared" si="5"/>
        <v>4168.62811028104</v>
      </c>
      <c r="Q69" s="25">
        <f t="shared" si="6"/>
        <v>4168.62811028104</v>
      </c>
      <c r="R69" s="133"/>
    </row>
    <row r="70" ht="15.95" customHeight="1" spans="1:18">
      <c r="A70" s="118">
        <v>63</v>
      </c>
      <c r="B70" s="118" t="s">
        <v>145</v>
      </c>
      <c r="C70" s="118" t="s">
        <v>146</v>
      </c>
      <c r="D70" s="127" t="str">
        <f>IF(SUMIF(高一质量奖!A:A,C70,高一质量奖!B:B)&gt;0,SUMIF(高一质量奖!A:A,C70,高一质量奖!B:B),"")</f>
        <v/>
      </c>
      <c r="E70" s="127" t="str">
        <f>IF(SUMIF(高二进步奖!A:A,C70,高二进步奖!B:B)&gt;0,SUMIF(高二进步奖!A:A,C70,高二进步奖!B:B),"")</f>
        <v/>
      </c>
      <c r="F70" s="127" t="str">
        <f>IF(SUMIF(高三进步奖!A:A,C70,高三进步奖!D:D)&gt;0,SUMIF(高三进步奖!A:A,C70,高三进步奖!D:D),"")</f>
        <v/>
      </c>
      <c r="G70" s="122">
        <f t="shared" si="4"/>
        <v>0</v>
      </c>
      <c r="H70" s="128">
        <f>IF(SUMIFS('1.gk_工作量'!$M$4:$M$93,'1.gk_工作量'!$B$4:$B$93,C70)&gt;0,SUMIFS('1.gk_工作量'!$M$4:$M$93,'1.gk_工作量'!$B$4:$B$93,C70),"")</f>
        <v>1520.01132897911</v>
      </c>
      <c r="I70" s="128" t="str">
        <f>IF(SUMIFS('2.gk_过程评价'!$D:$D,'2.gk_过程评价'!$B:$B,C70)&gt;0,SUMIFS('2.gk_过程评价'!$D:$D,'2.gk_过程评价'!$B:$B,C70),"")</f>
        <v/>
      </c>
      <c r="J70" s="65" t="str">
        <f>IF(SUMIF('3.gk_上线质量'!B:B,C70,'3.gk_上线质量'!D:D)&lt;&gt;0,SUMIF('3.gk_上线质量'!B:B,C70,'3.gk_上线质量'!D:D),"")</f>
        <v/>
      </c>
      <c r="K70" s="128" t="str">
        <f>IF(SUMIFS('4.gk_艺体质量'!E:E,'4.gk_艺体质量'!A:A,C70)&gt;0,SUMIFS('4.gk_艺体质量'!E:E,'4.gk_艺体质量'!A:A,C70),"")</f>
        <v/>
      </c>
      <c r="L70" s="128" t="str">
        <f>IF(SUMIF('5.gk_超额目标'!B:B,C70,'5.gk_超额目标'!D:D)&gt;0,SUMIF('5.gk_超额目标'!B:B,C70,'5.gk_超额目标'!D:D),"")</f>
        <v/>
      </c>
      <c r="M70" s="128" t="str">
        <f>IF(SUMIF('6.gk_年级管理'!A:A,C70,'6.gk_年级管理'!D:D)&gt;0,SUMIF('6.gk_年级管理'!A:A,C70,'6.gk_年级管理'!D:D),"")</f>
        <v/>
      </c>
      <c r="N70" s="128" t="str">
        <f>IF(SUMIF('7.gk_C9院校考核'!B:B,C70,'7.gk_C9院校考核'!F:F)&gt;0,SUMIF('7.gk_C9院校考核'!B:B,C70,'7.gk_C9院校考核'!F:F),"")</f>
        <v/>
      </c>
      <c r="O70" s="67">
        <f t="shared" si="1"/>
        <v>1520.01132897911</v>
      </c>
      <c r="P70" s="25">
        <f t="shared" si="5"/>
        <v>1520.01132897911</v>
      </c>
      <c r="Q70" s="25">
        <f t="shared" si="6"/>
        <v>1520.01132897911</v>
      </c>
      <c r="R70" s="129"/>
    </row>
    <row r="71" ht="15.95" customHeight="1" spans="1:18">
      <c r="A71" s="118">
        <v>64</v>
      </c>
      <c r="B71" s="118" t="s">
        <v>147</v>
      </c>
      <c r="C71" s="118" t="s">
        <v>148</v>
      </c>
      <c r="D71" s="127" t="str">
        <f>IF(SUMIF(高一质量奖!A:A,C71,高一质量奖!B:B)&gt;0,SUMIF(高一质量奖!A:A,C71,高一质量奖!B:B),"")</f>
        <v/>
      </c>
      <c r="E71" s="127" t="str">
        <f>IF(SUMIF(高二进步奖!A:A,C71,高二进步奖!B:B)&gt;0,SUMIF(高二进步奖!A:A,C71,高二进步奖!B:B),"")</f>
        <v/>
      </c>
      <c r="F71" s="127" t="str">
        <f>IF(SUMIF(高三进步奖!A:A,C71,高三进步奖!D:D)&gt;0,SUMIF(高三进步奖!A:A,C71,高三进步奖!D:D),"")</f>
        <v/>
      </c>
      <c r="G71" s="122">
        <f t="shared" si="4"/>
        <v>0</v>
      </c>
      <c r="H71" s="128">
        <f>IF(SUMIFS('1.gk_工作量'!$M$4:$M$93,'1.gk_工作量'!$B$4:$B$93,C71)&gt;0,SUMIFS('1.gk_工作量'!$M$4:$M$93,'1.gk_工作量'!$B$4:$B$93,C71),"")</f>
        <v>1331.40491437081</v>
      </c>
      <c r="I71" s="128" t="str">
        <f>IF(SUMIFS('2.gk_过程评价'!$D:$D,'2.gk_过程评价'!$B:$B,C71)&gt;0,SUMIFS('2.gk_过程评价'!$D:$D,'2.gk_过程评价'!$B:$B,C71),"")</f>
        <v/>
      </c>
      <c r="J71" s="65" t="str">
        <f>IF(SUMIF('3.gk_上线质量'!B:B,C71,'3.gk_上线质量'!D:D)&lt;&gt;0,SUMIF('3.gk_上线质量'!B:B,C71,'3.gk_上线质量'!D:D),"")</f>
        <v/>
      </c>
      <c r="K71" s="128" t="str">
        <f>IF(SUMIFS('4.gk_艺体质量'!E:E,'4.gk_艺体质量'!A:A,C71)&gt;0,SUMIFS('4.gk_艺体质量'!E:E,'4.gk_艺体质量'!A:A,C71),"")</f>
        <v/>
      </c>
      <c r="L71" s="128" t="str">
        <f>IF(SUMIF('5.gk_超额目标'!B:B,C71,'5.gk_超额目标'!D:D)&gt;0,SUMIF('5.gk_超额目标'!B:B,C71,'5.gk_超额目标'!D:D),"")</f>
        <v/>
      </c>
      <c r="M71" s="128">
        <f>IF(SUMIF('6.gk_年级管理'!A:A,C71,'6.gk_年级管理'!D:D)&gt;0,SUMIF('6.gk_年级管理'!A:A,C71,'6.gk_年级管理'!D:D),"")</f>
        <v>2609.6</v>
      </c>
      <c r="N71" s="128" t="str">
        <f>IF(SUMIF('7.gk_C9院校考核'!B:B,C71,'7.gk_C9院校考核'!F:F)&gt;0,SUMIF('7.gk_C9院校考核'!B:B,C71,'7.gk_C9院校考核'!F:F),"")</f>
        <v/>
      </c>
      <c r="O71" s="67">
        <f t="shared" si="1"/>
        <v>3941.00491437081</v>
      </c>
      <c r="P71" s="25">
        <f t="shared" si="5"/>
        <v>3941.00491437081</v>
      </c>
      <c r="Q71" s="25">
        <f t="shared" si="6"/>
        <v>3941.00491437081</v>
      </c>
      <c r="R71" s="129"/>
    </row>
    <row r="72" ht="15.95" customHeight="1" spans="1:18">
      <c r="A72" s="118">
        <v>65</v>
      </c>
      <c r="B72" s="118" t="s">
        <v>149</v>
      </c>
      <c r="C72" s="118" t="s">
        <v>150</v>
      </c>
      <c r="D72" s="127" t="str">
        <f>IF(SUMIF(高一质量奖!A:A,C72,高一质量奖!B:B)&gt;0,SUMIF(高一质量奖!A:A,C72,高一质量奖!B:B),"")</f>
        <v/>
      </c>
      <c r="E72" s="127" t="str">
        <f>IF(SUMIF(高二进步奖!A:A,C72,高二进步奖!B:B)&gt;0,SUMIF(高二进步奖!A:A,C72,高二进步奖!B:B),"")</f>
        <v/>
      </c>
      <c r="F72" s="127" t="str">
        <f>IF(SUMIF(高三进步奖!A:A,C72,高三进步奖!D:D)&gt;0,SUMIF(高三进步奖!A:A,C72,高三进步奖!D:D),"")</f>
        <v/>
      </c>
      <c r="G72" s="122">
        <f t="shared" si="4"/>
        <v>0</v>
      </c>
      <c r="H72" s="128">
        <f>IF(SUMIFS('1.gk_工作量'!$M$4:$M$93,'1.gk_工作量'!$B$4:$B$93,C72)&gt;0,SUMIFS('1.gk_工作量'!$M$4:$M$93,'1.gk_工作量'!$B$4:$B$93,C72),"")</f>
        <v>8825.68634333129</v>
      </c>
      <c r="I72" s="128">
        <f>IF(SUMIFS('2.gk_过程评价'!$D:$D,'2.gk_过程评价'!$B:$B,C72)&gt;0,SUMIFS('2.gk_过程评价'!$D:$D,'2.gk_过程评价'!$B:$B,C72),"")</f>
        <v>6527.87665772697</v>
      </c>
      <c r="J72" s="65">
        <f>IF(SUMIF('3.gk_上线质量'!B:B,C72,'3.gk_上线质量'!D:D)&lt;&gt;0,SUMIF('3.gk_上线质量'!B:B,C72,'3.gk_上线质量'!D:D),"")</f>
        <v>4077.01672466621</v>
      </c>
      <c r="K72" s="128">
        <f>IF(SUMIFS('4.gk_艺体质量'!E:E,'4.gk_艺体质量'!A:A,C72)&gt;0,SUMIFS('4.gk_艺体质量'!E:E,'4.gk_艺体质量'!A:A,C72),"")</f>
        <v>99.6674126529594</v>
      </c>
      <c r="L72" s="128">
        <f>IF(SUMIF('5.gk_超额目标'!B:B,C72,'5.gk_超额目标'!D:D)&gt;0,SUMIF('5.gk_超额目标'!B:B,C72,'5.gk_超额目标'!D:D),"")</f>
        <v>1286.58951667801</v>
      </c>
      <c r="M72" s="128" t="str">
        <f>IF(SUMIF('6.gk_年级管理'!A:A,C72,'6.gk_年级管理'!D:D)&gt;0,SUMIF('6.gk_年级管理'!A:A,C72,'6.gk_年级管理'!D:D),"")</f>
        <v/>
      </c>
      <c r="N72" s="128" t="str">
        <f>IF(SUMIF('7.gk_C9院校考核'!B:B,C72,'7.gk_C9院校考核'!F:F)&gt;0,SUMIF('7.gk_C9院校考核'!B:B,C72,'7.gk_C9院校考核'!F:F),"")</f>
        <v/>
      </c>
      <c r="O72" s="67">
        <f t="shared" si="1"/>
        <v>20816.8366550554</v>
      </c>
      <c r="P72" s="25">
        <f t="shared" si="5"/>
        <v>20816.8366550554</v>
      </c>
      <c r="Q72" s="25">
        <f t="shared" si="6"/>
        <v>20816.8366550554</v>
      </c>
      <c r="R72" s="133"/>
    </row>
    <row r="73" ht="15.95" customHeight="1" spans="1:18">
      <c r="A73" s="118">
        <v>66</v>
      </c>
      <c r="B73" s="118" t="s">
        <v>151</v>
      </c>
      <c r="C73" s="118" t="s">
        <v>152</v>
      </c>
      <c r="D73" s="127" t="str">
        <f>IF(SUMIF(高一质量奖!A:A,C73,高一质量奖!B:B)&gt;0,SUMIF(高一质量奖!A:A,C73,高一质量奖!B:B),"")</f>
        <v/>
      </c>
      <c r="E73" s="127" t="str">
        <f>IF(SUMIF(高二进步奖!A:A,C73,高二进步奖!B:B)&gt;0,SUMIF(高二进步奖!A:A,C73,高二进步奖!B:B),"")</f>
        <v/>
      </c>
      <c r="F73" s="127" t="str">
        <f>IF(SUMIF(高三进步奖!A:A,C73,高三进步奖!D:D)&gt;0,SUMIF(高三进步奖!A:A,C73,高三进步奖!D:D),"")</f>
        <v/>
      </c>
      <c r="G73" s="122">
        <f t="shared" si="4"/>
        <v>0</v>
      </c>
      <c r="H73" s="128">
        <f>IF(SUMIFS('1.gk_工作量'!$M$4:$M$93,'1.gk_工作量'!$B$4:$B$93,C73)&gt;0,SUMIFS('1.gk_工作量'!$M$4:$M$93,'1.gk_工作量'!$B$4:$B$93,C73),"")</f>
        <v>14936.6956939591</v>
      </c>
      <c r="I73" s="128">
        <f>IF(SUMIFS('2.gk_过程评价'!$D:$D,'2.gk_过程评价'!$B:$B,C73)&gt;0,SUMIFS('2.gk_过程评价'!$D:$D,'2.gk_过程评价'!$B:$B,C73),"")</f>
        <v>12815.455783336</v>
      </c>
      <c r="J73" s="65">
        <f>IF(SUMIF('3.gk_上线质量'!B:B,C73,'3.gk_上线质量'!D:D)&lt;&gt;0,SUMIF('3.gk_上线质量'!B:B,C73,'3.gk_上线质量'!D:D),"")</f>
        <v>28942.6222908609</v>
      </c>
      <c r="K73" s="128" t="str">
        <f>IF(SUMIFS('4.gk_艺体质量'!E:E,'4.gk_艺体质量'!A:A,C73)&gt;0,SUMIFS('4.gk_艺体质量'!E:E,'4.gk_艺体质量'!A:A,C73),"")</f>
        <v/>
      </c>
      <c r="L73" s="128">
        <f>IF(SUMIF('5.gk_超额目标'!B:B,C73,'5.gk_超额目标'!D:D)&gt;0,SUMIF('5.gk_超额目标'!B:B,C73,'5.gk_超额目标'!D:D),"")</f>
        <v>5051.05513955071</v>
      </c>
      <c r="M73" s="128">
        <f>IF(SUMIF('6.gk_年级管理'!A:A,C73,'6.gk_年级管理'!D:D)&gt;0,SUMIF('6.gk_年级管理'!A:A,C73,'6.gk_年级管理'!D:D),"")</f>
        <v>2180.88</v>
      </c>
      <c r="N73" s="128" t="str">
        <f>IF(SUMIF('7.gk_C9院校考核'!B:B,C73,'7.gk_C9院校考核'!F:F)&gt;0,SUMIF('7.gk_C9院校考核'!B:B,C73,'7.gk_C9院校考核'!F:F),"")</f>
        <v/>
      </c>
      <c r="O73" s="67">
        <f t="shared" ref="O73:O102" si="7">SUM(H73:N73)</f>
        <v>63926.7089077067</v>
      </c>
      <c r="P73" s="25">
        <f t="shared" ref="P73:P102" si="8">G73+O73</f>
        <v>63926.7089077067</v>
      </c>
      <c r="Q73" s="25">
        <f t="shared" si="6"/>
        <v>63926.7089077067</v>
      </c>
      <c r="R73" s="133"/>
    </row>
    <row r="74" ht="15.95" customHeight="1" spans="1:18">
      <c r="A74" s="118">
        <v>67</v>
      </c>
      <c r="B74" s="118" t="s">
        <v>153</v>
      </c>
      <c r="C74" s="118" t="s">
        <v>154</v>
      </c>
      <c r="D74" s="127" t="str">
        <f>IF(SUMIF(高一质量奖!A:A,C74,高一质量奖!B:B)&gt;0,SUMIF(高一质量奖!A:A,C74,高一质量奖!B:B),"")</f>
        <v/>
      </c>
      <c r="E74" s="127" t="str">
        <f>IF(SUMIF(高二进步奖!A:A,C74,高二进步奖!B:B)&gt;0,SUMIF(高二进步奖!A:A,C74,高二进步奖!B:B),"")</f>
        <v/>
      </c>
      <c r="F74" s="127" t="str">
        <f>IF(SUMIF(高三进步奖!A:A,C74,高三进步奖!D:D)&gt;0,SUMIF(高三进步奖!A:A,C74,高三进步奖!D:D),"")</f>
        <v/>
      </c>
      <c r="G74" s="122">
        <f t="shared" ref="G74:G102" si="9">SUM(D74:F74)</f>
        <v>0</v>
      </c>
      <c r="H74" s="128">
        <f>IF(SUMIFS('1.gk_工作量'!$M$4:$M$93,'1.gk_工作量'!$B$4:$B$93,C74)&gt;0,SUMIFS('1.gk_工作量'!$M$4:$M$93,'1.gk_工作量'!$B$4:$B$93,C74),"")</f>
        <v>1424.59212046369</v>
      </c>
      <c r="I74" s="128">
        <f>IF(SUMIFS('2.gk_过程评价'!$D:$D,'2.gk_过程评价'!$B:$B,C74)&gt;0,SUMIFS('2.gk_过程评价'!$D:$D,'2.gk_过程评价'!$B:$B,C74),"")</f>
        <v>4146.93682513991</v>
      </c>
      <c r="J74" s="65">
        <f>IF(SUMIF('3.gk_上线质量'!B:B,C74,'3.gk_上线质量'!D:D)&lt;&gt;0,SUMIF('3.gk_上线质量'!B:B,C74,'3.gk_上线质量'!D:D),"")</f>
        <v>432.557593907579</v>
      </c>
      <c r="K74" s="128">
        <f>IF(SUMIFS('4.gk_艺体质量'!E:E,'4.gk_艺体质量'!A:A,C74)&gt;0,SUMIFS('4.gk_艺体质量'!E:E,'4.gk_艺体质量'!A:A,C74),"")</f>
        <v>318.93572048947</v>
      </c>
      <c r="L74" s="128">
        <f>IF(SUMIF('5.gk_超额目标'!B:B,C74,'5.gk_超额目标'!D:D)&gt;0,SUMIF('5.gk_超额目标'!B:B,C74,'5.gk_超额目标'!D:D),"")</f>
        <v>457.454050374404</v>
      </c>
      <c r="M74" s="128" t="str">
        <f>IF(SUMIF('6.gk_年级管理'!A:A,C74,'6.gk_年级管理'!D:D)&gt;0,SUMIF('6.gk_年级管理'!A:A,C74,'6.gk_年级管理'!D:D),"")</f>
        <v/>
      </c>
      <c r="N74" s="128" t="str">
        <f>IF(SUMIF('7.gk_C9院校考核'!B:B,C74,'7.gk_C9院校考核'!F:F)&gt;0,SUMIF('7.gk_C9院校考核'!B:B,C74,'7.gk_C9院校考核'!F:F),"")</f>
        <v/>
      </c>
      <c r="O74" s="67">
        <f t="shared" si="7"/>
        <v>6780.47631037505</v>
      </c>
      <c r="P74" s="25">
        <f t="shared" si="8"/>
        <v>6780.47631037505</v>
      </c>
      <c r="Q74" s="25">
        <f t="shared" si="6"/>
        <v>6780.47631037505</v>
      </c>
      <c r="R74" s="133"/>
    </row>
    <row r="75" ht="15.95" customHeight="1" spans="1:18">
      <c r="A75" s="118">
        <v>68</v>
      </c>
      <c r="B75" s="118" t="s">
        <v>155</v>
      </c>
      <c r="C75" s="118" t="s">
        <v>156</v>
      </c>
      <c r="D75" s="127" t="str">
        <f>IF(SUMIF(高一质量奖!A:A,C75,高一质量奖!B:B)&gt;0,SUMIF(高一质量奖!A:A,C75,高一质量奖!B:B),"")</f>
        <v/>
      </c>
      <c r="E75" s="127" t="str">
        <f>IF(SUMIF(高二进步奖!A:A,C75,高二进步奖!B:B)&gt;0,SUMIF(高二进步奖!A:A,C75,高二进步奖!B:B),"")</f>
        <v/>
      </c>
      <c r="F75" s="127" t="str">
        <f>IF(SUMIF(高三进步奖!A:A,C75,高三进步奖!D:D)&gt;0,SUMIF(高三进步奖!A:A,C75,高三进步奖!D:D),"")</f>
        <v/>
      </c>
      <c r="G75" s="122">
        <f t="shared" si="9"/>
        <v>0</v>
      </c>
      <c r="H75" s="128">
        <f>IF(SUMIFS('1.gk_工作量'!$M$4:$M$93,'1.gk_工作量'!$B$4:$B$93,C75)&gt;0,SUMIFS('1.gk_工作量'!$M$4:$M$93,'1.gk_工作量'!$B$4:$B$93,C75),"")</f>
        <v>12157.2759006331</v>
      </c>
      <c r="I75" s="128">
        <f>IF(SUMIFS('2.gk_过程评价'!$D:$D,'2.gk_过程评价'!$B:$B,C75)&gt;0,SUMIFS('2.gk_过程评价'!$D:$D,'2.gk_过程评价'!$B:$B,C75),"")</f>
        <v>8852.37190811693</v>
      </c>
      <c r="J75" s="65">
        <f>IF(SUMIF('3.gk_上线质量'!B:B,C75,'3.gk_上线质量'!D:D)&lt;&gt;0,SUMIF('3.gk_上线质量'!B:B,C75,'3.gk_上线质量'!D:D),"")</f>
        <v>4507.960297701</v>
      </c>
      <c r="K75" s="128" t="str">
        <f>IF(SUMIFS('4.gk_艺体质量'!E:E,'4.gk_艺体质量'!A:A,C75)&gt;0,SUMIFS('4.gk_艺体质量'!E:E,'4.gk_艺体质量'!A:A,C75),"")</f>
        <v/>
      </c>
      <c r="L75" s="128">
        <f>IF(SUMIF('5.gk_超额目标'!B:B,C75,'5.gk_超额目标'!D:D)&gt;0,SUMIF('5.gk_超额目标'!B:B,C75,'5.gk_超额目标'!D:D),"")</f>
        <v>1143.63512593601</v>
      </c>
      <c r="M75" s="128">
        <f>IF(SUMIF('6.gk_年级管理'!A:A,C75,'6.gk_年级管理'!D:D)&gt;0,SUMIF('6.gk_年级管理'!A:A,C75,'6.gk_年级管理'!D:D),"")</f>
        <v>8089.76</v>
      </c>
      <c r="N75" s="128" t="str">
        <f>IF(SUMIF('7.gk_C9院校考核'!B:B,C75,'7.gk_C9院校考核'!F:F)&gt;0,SUMIF('7.gk_C9院校考核'!B:B,C75,'7.gk_C9院校考核'!F:F),"")</f>
        <v/>
      </c>
      <c r="O75" s="67">
        <f t="shared" si="7"/>
        <v>34751.0032323871</v>
      </c>
      <c r="P75" s="25">
        <f t="shared" si="8"/>
        <v>34751.0032323871</v>
      </c>
      <c r="Q75" s="25">
        <f t="shared" si="6"/>
        <v>34751.0032323871</v>
      </c>
      <c r="R75" s="133" t="s">
        <v>93</v>
      </c>
    </row>
    <row r="76" ht="15.95" customHeight="1" spans="1:18">
      <c r="A76" s="118">
        <v>69</v>
      </c>
      <c r="B76" s="118" t="s">
        <v>157</v>
      </c>
      <c r="C76" s="118" t="s">
        <v>158</v>
      </c>
      <c r="D76" s="127" t="str">
        <f>IF(SUMIF(高一质量奖!A:A,C76,高一质量奖!B:B)&gt;0,SUMIF(高一质量奖!A:A,C76,高一质量奖!B:B),"")</f>
        <v/>
      </c>
      <c r="E76" s="127" t="str">
        <f>IF(SUMIF(高二进步奖!A:A,C76,高二进步奖!B:B)&gt;0,SUMIF(高二进步奖!A:A,C76,高二进步奖!B:B),"")</f>
        <v/>
      </c>
      <c r="F76" s="127" t="str">
        <f>IF(SUMIF(高三进步奖!A:A,C76,高三进步奖!D:D)&gt;0,SUMIF(高三进步奖!A:A,C76,高三进步奖!D:D),"")</f>
        <v/>
      </c>
      <c r="G76" s="122">
        <f t="shared" si="9"/>
        <v>0</v>
      </c>
      <c r="H76" s="128">
        <f>IF(SUMIFS('1.gk_工作量'!$M$4:$M$93,'1.gk_工作量'!$B$4:$B$93,C76)&gt;0,SUMIFS('1.gk_工作量'!$M$4:$M$93,'1.gk_工作量'!$B$4:$B$93,C76),"")</f>
        <v>12823.1310012085</v>
      </c>
      <c r="I76" s="128">
        <f>IF(SUMIFS('2.gk_过程评价'!$D:$D,'2.gk_过程评价'!$B:$B,C76)&gt;0,SUMIFS('2.gk_过程评价'!$D:$D,'2.gk_过程评价'!$B:$B,C76),"")</f>
        <v>12926.4545667869</v>
      </c>
      <c r="J76" s="65">
        <f>IF(SUMIF('3.gk_上线质量'!B:B,C76,'3.gk_上线质量'!D:D)&lt;&gt;0,SUMIF('3.gk_上线质量'!B:B,C76,'3.gk_上线质量'!D:D),"")</f>
        <v>4690.34465632621</v>
      </c>
      <c r="K76" s="128">
        <f>IF(SUMIFS('4.gk_艺体质量'!E:E,'4.gk_艺体质量'!A:A,C76)&gt;0,SUMIFS('4.gk_艺体质量'!E:E,'4.gk_艺体质量'!A:A,C76),"")</f>
        <v>13494.9676732107</v>
      </c>
      <c r="L76" s="128">
        <f>IF(SUMIF('5.gk_超额目标'!B:B,C76,'5.gk_超额目标'!D:D)&gt;0,SUMIF('5.gk_超额目标'!B:B,C76,'5.gk_超额目标'!D:D),"")</f>
        <v>1315.18039482641</v>
      </c>
      <c r="M76" s="128">
        <f>IF(SUMIF('6.gk_年级管理'!A:A,C76,'6.gk_年级管理'!D:D)&gt;0,SUMIF('6.gk_年级管理'!A:A,C76,'6.gk_年级管理'!D:D),"")</f>
        <v>782.88</v>
      </c>
      <c r="N76" s="128" t="str">
        <f>IF(SUMIF('7.gk_C9院校考核'!B:B,C76,'7.gk_C9院校考核'!F:F)&gt;0,SUMIF('7.gk_C9院校考核'!B:B,C76,'7.gk_C9院校考核'!F:F),"")</f>
        <v/>
      </c>
      <c r="O76" s="67">
        <f t="shared" si="7"/>
        <v>46032.9582923587</v>
      </c>
      <c r="P76" s="25">
        <f t="shared" si="8"/>
        <v>46032.9582923587</v>
      </c>
      <c r="Q76" s="25">
        <f t="shared" ref="Q76:Q102" si="10">IF(R76="辞职发0.3",P76*0.3,P76)</f>
        <v>46032.9582923587</v>
      </c>
      <c r="R76" s="133"/>
    </row>
    <row r="77" ht="15.95" customHeight="1" spans="1:18">
      <c r="A77" s="118">
        <v>70</v>
      </c>
      <c r="B77" s="118" t="s">
        <v>159</v>
      </c>
      <c r="C77" s="118" t="s">
        <v>160</v>
      </c>
      <c r="D77" s="127" t="str">
        <f>IF(SUMIF(高一质量奖!A:A,C77,高一质量奖!B:B)&gt;0,SUMIF(高一质量奖!A:A,C77,高一质量奖!B:B),"")</f>
        <v/>
      </c>
      <c r="E77" s="127" t="str">
        <f>IF(SUMIF(高二进步奖!A:A,C77,高二进步奖!B:B)&gt;0,SUMIF(高二进步奖!A:A,C77,高二进步奖!B:B),"")</f>
        <v/>
      </c>
      <c r="F77" s="127" t="str">
        <f>IF(SUMIF(高三进步奖!A:A,C77,高三进步奖!D:D)&gt;0,SUMIF(高三进步奖!A:A,C77,高三进步奖!D:D),"")</f>
        <v/>
      </c>
      <c r="G77" s="122">
        <f t="shared" si="9"/>
        <v>0</v>
      </c>
      <c r="H77" s="128">
        <f>IF(SUMIFS('1.gk_工作量'!$M$4:$M$93,'1.gk_工作量'!$B$4:$B$93,C77)&gt;0,SUMIFS('1.gk_工作量'!$M$4:$M$93,'1.gk_工作量'!$B$4:$B$93,C77),"")</f>
        <v>17445.146430412</v>
      </c>
      <c r="I77" s="128">
        <f>IF(SUMIFS('2.gk_过程评价'!$D:$D,'2.gk_过程评价'!$B:$B,C77)&gt;0,SUMIFS('2.gk_过程评价'!$D:$D,'2.gk_过程评价'!$B:$B,C77),"")</f>
        <v>12970.87857624</v>
      </c>
      <c r="J77" s="65">
        <f>IF(SUMIF('3.gk_上线质量'!B:B,C77,'3.gk_上线质量'!D:D)&lt;&gt;0,SUMIF('3.gk_上线质量'!B:B,C77,'3.gk_上线质量'!D:D),"")</f>
        <v>29810.9655204216</v>
      </c>
      <c r="K77" s="128">
        <f>IF(SUMIFS('4.gk_艺体质量'!E:E,'4.gk_艺体质量'!A:A,C77)&gt;0,SUMIFS('4.gk_艺体质量'!E:E,'4.gk_艺体质量'!A:A,C77),"")</f>
        <v>797.339301223675</v>
      </c>
      <c r="L77" s="128">
        <f>IF(SUMIF('5.gk_超额目标'!B:B,C77,'5.gk_超额目标'!D:D)&gt;0,SUMIF('5.gk_超额目标'!B:B,C77,'5.gk_超额目标'!D:D),"")</f>
        <v>4631.72226004084</v>
      </c>
      <c r="M77" s="128" t="str">
        <f>IF(SUMIF('6.gk_年级管理'!A:A,C77,'6.gk_年级管理'!D:D)&gt;0,SUMIF('6.gk_年级管理'!A:A,C77,'6.gk_年级管理'!D:D),"")</f>
        <v/>
      </c>
      <c r="N77" s="128" t="str">
        <f>IF(SUMIF('7.gk_C9院校考核'!B:B,C77,'7.gk_C9院校考核'!F:F)&gt;0,SUMIF('7.gk_C9院校考核'!B:B,C77,'7.gk_C9院校考核'!F:F),"")</f>
        <v/>
      </c>
      <c r="O77" s="67">
        <f t="shared" si="7"/>
        <v>65656.0520883381</v>
      </c>
      <c r="P77" s="25">
        <f t="shared" si="8"/>
        <v>65656.0520883381</v>
      </c>
      <c r="Q77" s="25">
        <f t="shared" si="10"/>
        <v>65656.0520883381</v>
      </c>
      <c r="R77" s="133"/>
    </row>
    <row r="78" ht="15.95" customHeight="1" spans="1:18">
      <c r="A78" s="118">
        <v>71</v>
      </c>
      <c r="B78" s="118" t="s">
        <v>161</v>
      </c>
      <c r="C78" s="118" t="s">
        <v>162</v>
      </c>
      <c r="D78" s="127" t="str">
        <f>IF(SUMIF(高一质量奖!A:A,C78,高一质量奖!B:B)&gt;0,SUMIF(高一质量奖!A:A,C78,高一质量奖!B:B),"")</f>
        <v/>
      </c>
      <c r="E78" s="127">
        <f>IF(SUMIF(高二进步奖!A:A,C78,高二进步奖!B:B)&gt;0,SUMIF(高二进步奖!A:A,C78,高二进步奖!B:B),"")</f>
        <v>2682.88</v>
      </c>
      <c r="F78" s="127" t="str">
        <f>IF(SUMIF(高三进步奖!A:A,C78,高三进步奖!D:D)&gt;0,SUMIF(高三进步奖!A:A,C78,高三进步奖!D:D),"")</f>
        <v/>
      </c>
      <c r="G78" s="122">
        <f t="shared" si="9"/>
        <v>2682.88</v>
      </c>
      <c r="H78" s="128">
        <f>IF(SUMIFS('1.gk_工作量'!$M$4:$M$93,'1.gk_工作量'!$B$4:$B$93,C78)&gt;0,SUMIFS('1.gk_工作量'!$M$4:$M$93,'1.gk_工作量'!$B$4:$B$93,C78),"")</f>
        <v>2255.60419073418</v>
      </c>
      <c r="I78" s="128">
        <f>IF(SUMIFS('2.gk_过程评价'!$D:$D,'2.gk_过程评价'!$B:$B,C78)&gt;0,SUMIFS('2.gk_过程评价'!$D:$D,'2.gk_过程评价'!$B:$B,C78),"")</f>
        <v>4254.74569886314</v>
      </c>
      <c r="J78" s="65">
        <f>IF(SUMIF('3.gk_上线质量'!B:B,C78,'3.gk_上线质量'!D:D)&lt;&gt;0,SUMIF('3.gk_上线质量'!B:B,C78,'3.gk_上线质量'!D:D),"")</f>
        <v>955.500356691369</v>
      </c>
      <c r="K78" s="128">
        <f>IF(SUMIFS('4.gk_艺体质量'!E:E,'4.gk_艺体质量'!A:A,C78)&gt;0,SUMIFS('4.gk_艺体质量'!E:E,'4.gk_艺体质量'!A:A,C78),"")</f>
        <v>558.137510856573</v>
      </c>
      <c r="L78" s="128">
        <f>IF(SUMIF('5.gk_超额目标'!B:B,C78,'5.gk_超额目标'!D:D)&gt;0,SUMIF('5.gk_超额目标'!B:B,C78,'5.gk_超额目标'!D:D),"")</f>
        <v>657.590197413206</v>
      </c>
      <c r="M78" s="128" t="str">
        <f>IF(SUMIF('6.gk_年级管理'!A:A,C78,'6.gk_年级管理'!D:D)&gt;0,SUMIF('6.gk_年级管理'!A:A,C78,'6.gk_年级管理'!D:D),"")</f>
        <v/>
      </c>
      <c r="N78" s="128" t="str">
        <f>IF(SUMIF('7.gk_C9院校考核'!B:B,C78,'7.gk_C9院校考核'!F:F)&gt;0,SUMIF('7.gk_C9院校考核'!B:B,C78,'7.gk_C9院校考核'!F:F),"")</f>
        <v/>
      </c>
      <c r="O78" s="67">
        <f t="shared" si="7"/>
        <v>8681.57795455847</v>
      </c>
      <c r="P78" s="25">
        <f t="shared" si="8"/>
        <v>11364.4579545585</v>
      </c>
      <c r="Q78" s="25">
        <f t="shared" si="10"/>
        <v>11364.4579545585</v>
      </c>
      <c r="R78" s="133"/>
    </row>
    <row r="79" ht="15.95" customHeight="1" spans="1:18">
      <c r="A79" s="118">
        <v>72</v>
      </c>
      <c r="B79" s="118" t="s">
        <v>163</v>
      </c>
      <c r="C79" s="118" t="s">
        <v>164</v>
      </c>
      <c r="D79" s="127" t="str">
        <f>IF(SUMIF(高一质量奖!A:A,C79,高一质量奖!B:B)&gt;0,SUMIF(高一质量奖!A:A,C79,高一质量奖!B:B),"")</f>
        <v/>
      </c>
      <c r="E79" s="127" t="str">
        <f>IF(SUMIF(高二进步奖!A:A,C79,高二进步奖!B:B)&gt;0,SUMIF(高二进步奖!A:A,C79,高二进步奖!B:B),"")</f>
        <v/>
      </c>
      <c r="F79" s="127" t="str">
        <f>IF(SUMIF(高三进步奖!A:A,C79,高三进步奖!D:D)&gt;0,SUMIF(高三进步奖!A:A,C79,高三进步奖!D:D),"")</f>
        <v/>
      </c>
      <c r="G79" s="122">
        <f t="shared" si="9"/>
        <v>0</v>
      </c>
      <c r="H79" s="128">
        <f>IF(SUMIFS('1.gk_工作量'!$M$4:$M$93,'1.gk_工作量'!$B$4:$B$93,C79)&gt;0,SUMIFS('1.gk_工作量'!$M$4:$M$93,'1.gk_工作量'!$B$4:$B$93,C79),"")</f>
        <v>4992.76842889054</v>
      </c>
      <c r="I79" s="128" t="str">
        <f>IF(SUMIFS('2.gk_过程评价'!$D:$D,'2.gk_过程评价'!$B:$B,C79)&gt;0,SUMIFS('2.gk_过程评价'!$D:$D,'2.gk_过程评价'!$B:$B,C79),"")</f>
        <v/>
      </c>
      <c r="J79" s="65" t="str">
        <f>IF(SUMIF('3.gk_上线质量'!B:B,C79,'3.gk_上线质量'!D:D)&lt;&gt;0,SUMIF('3.gk_上线质量'!B:B,C79,'3.gk_上线质量'!D:D),"")</f>
        <v/>
      </c>
      <c r="K79" s="128" t="str">
        <f>IF(SUMIFS('4.gk_艺体质量'!E:E,'4.gk_艺体质量'!A:A,C79)&gt;0,SUMIFS('4.gk_艺体质量'!E:E,'4.gk_艺体质量'!A:A,C79),"")</f>
        <v/>
      </c>
      <c r="L79" s="128" t="str">
        <f>IF(SUMIF('5.gk_超额目标'!B:B,C79,'5.gk_超额目标'!D:D)&gt;0,SUMIF('5.gk_超额目标'!B:B,C79,'5.gk_超额目标'!D:D),"")</f>
        <v/>
      </c>
      <c r="M79" s="128" t="str">
        <f>IF(SUMIF('6.gk_年级管理'!A:A,C79,'6.gk_年级管理'!D:D)&gt;0,SUMIF('6.gk_年级管理'!A:A,C79,'6.gk_年级管理'!D:D),"")</f>
        <v/>
      </c>
      <c r="N79" s="128" t="str">
        <f>IF(SUMIF('7.gk_C9院校考核'!B:B,C79,'7.gk_C9院校考核'!F:F)&gt;0,SUMIF('7.gk_C9院校考核'!B:B,C79,'7.gk_C9院校考核'!F:F),"")</f>
        <v/>
      </c>
      <c r="O79" s="67">
        <f t="shared" si="7"/>
        <v>4992.76842889054</v>
      </c>
      <c r="P79" s="25">
        <f t="shared" si="8"/>
        <v>4992.76842889054</v>
      </c>
      <c r="Q79" s="25">
        <f t="shared" si="10"/>
        <v>4992.76842889054</v>
      </c>
      <c r="R79" s="133"/>
    </row>
    <row r="80" ht="15.95" customHeight="1" spans="1:18">
      <c r="A80" s="118">
        <v>73</v>
      </c>
      <c r="B80" s="118" t="s">
        <v>165</v>
      </c>
      <c r="C80" s="118" t="s">
        <v>166</v>
      </c>
      <c r="D80" s="127" t="str">
        <f>IF(SUMIF(高一质量奖!A:A,C80,高一质量奖!B:B)&gt;0,SUMIF(高一质量奖!A:A,C80,高一质量奖!B:B),"")</f>
        <v/>
      </c>
      <c r="E80" s="127" t="str">
        <f>IF(SUMIF(高二进步奖!A:A,C80,高二进步奖!B:B)&gt;0,SUMIF(高二进步奖!A:A,C80,高二进步奖!B:B),"")</f>
        <v/>
      </c>
      <c r="F80" s="127" t="str">
        <f>IF(SUMIF(高三进步奖!A:A,C80,高三进步奖!D:D)&gt;0,SUMIF(高三进步奖!A:A,C80,高三进步奖!D:D),"")</f>
        <v/>
      </c>
      <c r="G80" s="122">
        <f t="shared" si="9"/>
        <v>0</v>
      </c>
      <c r="H80" s="128">
        <f>IF(SUMIFS('1.gk_工作量'!$M$4:$M$93,'1.gk_工作量'!$B$4:$B$93,C80)&gt;0,SUMIFS('1.gk_工作量'!$M$4:$M$93,'1.gk_工作量'!$B$4:$B$93,C80),"")</f>
        <v>14391.5617483454</v>
      </c>
      <c r="I80" s="128">
        <f>IF(SUMIFS('2.gk_过程评价'!$D:$D,'2.gk_过程评价'!$B:$B,C80)&gt;0,SUMIFS('2.gk_过程评价'!$D:$D,'2.gk_过程评价'!$B:$B,C80),"")</f>
        <v>13264.1192674366</v>
      </c>
      <c r="J80" s="65">
        <f>IF(SUMIF('3.gk_上线质量'!B:B,C80,'3.gk_上线质量'!D:D)&lt;&gt;0,SUMIF('3.gk_上线质量'!B:B,C80,'3.gk_上线质量'!D:D),"")</f>
        <v>24620.2743935306</v>
      </c>
      <c r="K80" s="128">
        <f>IF(SUMIFS('4.gk_艺体质量'!E:E,'4.gk_艺体质量'!A:A,C80)&gt;0,SUMIFS('4.gk_艺体质量'!E:E,'4.gk_艺体质量'!A:A,C80),"")</f>
        <v>717.605371101308</v>
      </c>
      <c r="L80" s="128">
        <f>IF(SUMIF('5.gk_超额目标'!B:B,C80,'5.gk_超额目标'!D:D)&gt;0,SUMIF('5.gk_超额目标'!B:B,C80,'5.gk_超额目标'!D:D),"")</f>
        <v>6880.87134104833</v>
      </c>
      <c r="M80" s="128">
        <f>IF(SUMIF('6.gk_年级管理'!A:A,C80,'6.gk_年级管理'!D:D)&gt;0,SUMIF('6.gk_年级管理'!A:A,C80,'6.gk_年级管理'!D:D),"")</f>
        <v>2180.88</v>
      </c>
      <c r="N80" s="128" t="str">
        <f>IF(SUMIF('7.gk_C9院校考核'!B:B,C80,'7.gk_C9院校考核'!F:F)&gt;0,SUMIF('7.gk_C9院校考核'!B:B,C80,'7.gk_C9院校考核'!F:F),"")</f>
        <v/>
      </c>
      <c r="O80" s="67">
        <f t="shared" si="7"/>
        <v>62055.3121214622</v>
      </c>
      <c r="P80" s="25">
        <f t="shared" si="8"/>
        <v>62055.3121214622</v>
      </c>
      <c r="Q80" s="25">
        <f t="shared" si="10"/>
        <v>62055.3121214622</v>
      </c>
      <c r="R80" s="133"/>
    </row>
    <row r="81" ht="15.95" customHeight="1" spans="1:18">
      <c r="A81" s="118">
        <v>74</v>
      </c>
      <c r="B81" s="118" t="s">
        <v>167</v>
      </c>
      <c r="C81" s="118" t="s">
        <v>168</v>
      </c>
      <c r="D81" s="127" t="str">
        <f>IF(SUMIF(高一质量奖!A:A,C81,高一质量奖!B:B)&gt;0,SUMIF(高一质量奖!A:A,C81,高一质量奖!B:B),"")</f>
        <v/>
      </c>
      <c r="E81" s="127" t="str">
        <f>IF(SUMIF(高二进步奖!A:A,C81,高二进步奖!B:B)&gt;0,SUMIF(高二进步奖!A:A,C81,高二进步奖!B:B),"")</f>
        <v/>
      </c>
      <c r="F81" s="127" t="str">
        <f>IF(SUMIF(高三进步奖!A:A,C81,高三进步奖!D:D)&gt;0,SUMIF(高三进步奖!A:A,C81,高三进步奖!D:D),"")</f>
        <v/>
      </c>
      <c r="G81" s="122">
        <f t="shared" si="9"/>
        <v>0</v>
      </c>
      <c r="H81" s="128">
        <f>IF(SUMIFS('1.gk_工作量'!$M$4:$M$93,'1.gk_工作量'!$B$4:$B$93,C81)&gt;0,SUMIFS('1.gk_工作量'!$M$4:$M$93,'1.gk_工作量'!$B$4:$B$93,C81),"")</f>
        <v>15539.1123513952</v>
      </c>
      <c r="I81" s="128">
        <f>IF(SUMIFS('2.gk_过程评价'!$D:$D,'2.gk_过程评价'!$B:$B,C81)&gt;0,SUMIFS('2.gk_过程评价'!$D:$D,'2.gk_过程评价'!$B:$B,C81),"")</f>
        <v>13030.5881877413</v>
      </c>
      <c r="J81" s="65">
        <f>IF(SUMIF('3.gk_上线质量'!B:B,C81,'3.gk_上线质量'!D:D)&lt;&gt;0,SUMIF('3.gk_上线质量'!B:B,C81,'3.gk_上线质量'!D:D),"")</f>
        <v>9584.0559426239</v>
      </c>
      <c r="K81" s="128">
        <f>IF(SUMIFS('4.gk_艺体质量'!E:E,'4.gk_艺体质量'!A:A,C81)&gt;0,SUMIFS('4.gk_艺体质量'!E:E,'4.gk_艺体质量'!A:A,C81),"")</f>
        <v>1016.60760906019</v>
      </c>
      <c r="L81" s="128">
        <f>IF(SUMIF('5.gk_超额目标'!B:B,C81,'5.gk_超额目标'!D:D)&gt;0,SUMIF('5.gk_超额目标'!B:B,C81,'5.gk_超额目标'!D:D),"")</f>
        <v>4345.81347855684</v>
      </c>
      <c r="M81" s="128" t="str">
        <f>IF(SUMIF('6.gk_年级管理'!A:A,C81,'6.gk_年级管理'!D:D)&gt;0,SUMIF('6.gk_年级管理'!A:A,C81,'6.gk_年级管理'!D:D),"")</f>
        <v/>
      </c>
      <c r="N81" s="128" t="str">
        <f>IF(SUMIF('7.gk_C9院校考核'!B:B,C81,'7.gk_C9院校考核'!F:F)&gt;0,SUMIF('7.gk_C9院校考核'!B:B,C81,'7.gk_C9院校考核'!F:F),"")</f>
        <v/>
      </c>
      <c r="O81" s="67">
        <f t="shared" si="7"/>
        <v>43516.1775693774</v>
      </c>
      <c r="P81" s="25">
        <f t="shared" si="8"/>
        <v>43516.1775693774</v>
      </c>
      <c r="Q81" s="25">
        <f t="shared" si="10"/>
        <v>43516.1775693774</v>
      </c>
      <c r="R81" s="133"/>
    </row>
    <row r="82" ht="15.95" customHeight="1" spans="1:18">
      <c r="A82" s="118">
        <v>75</v>
      </c>
      <c r="B82" s="118" t="s">
        <v>169</v>
      </c>
      <c r="C82" s="118" t="s">
        <v>170</v>
      </c>
      <c r="D82" s="127" t="str">
        <f>IF(SUMIF(高一质量奖!A:A,C82,高一质量奖!B:B)&gt;0,SUMIF(高一质量奖!A:A,C82,高一质量奖!B:B),"")</f>
        <v/>
      </c>
      <c r="E82" s="127" t="str">
        <f>IF(SUMIF(高二进步奖!A:A,C82,高二进步奖!B:B)&gt;0,SUMIF(高二进步奖!A:A,C82,高二进步奖!B:B),"")</f>
        <v/>
      </c>
      <c r="F82" s="127">
        <f>IF(SUMIF(高三进步奖!A:A,C82,高三进步奖!D:D)&gt;0,SUMIF(高三进步奖!A:A,C82,高三进步奖!D:D),"")</f>
        <v>3885.30517595364</v>
      </c>
      <c r="G82" s="122">
        <f t="shared" si="9"/>
        <v>3885.30517595364</v>
      </c>
      <c r="H82" s="128">
        <f>IF(SUMIFS('1.gk_工作量'!$M$4:$M$93,'1.gk_工作量'!$B$4:$B$93,C82)&gt;0,SUMIFS('1.gk_工作量'!$M$4:$M$93,'1.gk_工作量'!$B$4:$B$93,C82),"")</f>
        <v>13726.4271483213</v>
      </c>
      <c r="I82" s="128">
        <f>IF(SUMIFS('2.gk_过程评价'!$D:$D,'2.gk_过程评价'!$B:$B,C82)&gt;0,SUMIFS('2.gk_过程评价'!$D:$D,'2.gk_过程评价'!$B:$B,C82),"")</f>
        <v>13089.0189768941</v>
      </c>
      <c r="J82" s="65">
        <f>IF(SUMIF('3.gk_上线质量'!B:B,C82,'3.gk_上线质量'!D:D)&lt;&gt;0,SUMIF('3.gk_上线质量'!B:B,C82,'3.gk_上线质量'!D:D),"")</f>
        <v>31137.6906778545</v>
      </c>
      <c r="K82" s="128">
        <f>IF(SUMIFS('4.gk_艺体质量'!E:E,'4.gk_艺体质量'!A:A,C82)&gt;0,SUMIFS('4.gk_艺体质量'!E:E,'4.gk_艺体质量'!A:A,C82),"")</f>
        <v>358.802685550654</v>
      </c>
      <c r="L82" s="128">
        <f>IF(SUMIF('5.gk_超额目标'!B:B,C82,'5.gk_超额目标'!D:D)&gt;0,SUMIF('5.gk_超额目标'!B:B,C82,'5.gk_超额目标'!D:D),"")</f>
        <v>914.908100748809</v>
      </c>
      <c r="M82" s="128">
        <f>IF(SUMIF('6.gk_年级管理'!A:A,C82,'6.gk_年级管理'!D:D)&gt;0,SUMIF('6.gk_年级管理'!A:A,C82,'6.gk_年级管理'!D:D),"")</f>
        <v>10009.8</v>
      </c>
      <c r="N82" s="128">
        <f>IF(SUMIF('7.gk_C9院校考核'!B:B,C82,'7.gk_C9院校考核'!F:F)&gt;0,SUMIF('7.gk_C9院校考核'!B:B,C82,'7.gk_C9院校考核'!F:F),"")</f>
        <v>10000</v>
      </c>
      <c r="O82" s="67">
        <f t="shared" si="7"/>
        <v>79236.6475893694</v>
      </c>
      <c r="P82" s="25">
        <f t="shared" si="8"/>
        <v>83121.952765323</v>
      </c>
      <c r="Q82" s="25">
        <f t="shared" si="10"/>
        <v>83121.952765323</v>
      </c>
      <c r="R82" s="129"/>
    </row>
    <row r="83" ht="15.95" customHeight="1" spans="1:18">
      <c r="A83" s="118">
        <v>76</v>
      </c>
      <c r="B83" s="118" t="s">
        <v>171</v>
      </c>
      <c r="C83" s="118" t="s">
        <v>172</v>
      </c>
      <c r="D83" s="127" t="str">
        <f>IF(SUMIF(高一质量奖!A:A,C83,高一质量奖!B:B)&gt;0,SUMIF(高一质量奖!A:A,C83,高一质量奖!B:B),"")</f>
        <v/>
      </c>
      <c r="E83" s="127" t="str">
        <f>IF(SUMIF(高二进步奖!A:A,C83,高二进步奖!B:B)&gt;0,SUMIF(高二进步奖!A:A,C83,高二进步奖!B:B),"")</f>
        <v/>
      </c>
      <c r="F83" s="127" t="str">
        <f>IF(SUMIF(高三进步奖!A:A,C83,高三进步奖!D:D)&gt;0,SUMIF(高三进步奖!A:A,C83,高三进步奖!D:D),"")</f>
        <v/>
      </c>
      <c r="G83" s="122">
        <f t="shared" si="9"/>
        <v>0</v>
      </c>
      <c r="H83" s="128">
        <f>IF(SUMIFS('1.gk_工作量'!$M$4:$M$93,'1.gk_工作量'!$B$4:$B$93,C83)&gt;0,SUMIFS('1.gk_工作量'!$M$4:$M$93,'1.gk_工作量'!$B$4:$B$93,C83),"")</f>
        <v>16242.5718043841</v>
      </c>
      <c r="I83" s="128">
        <f>IF(SUMIFS('2.gk_过程评价'!$D:$D,'2.gk_过程评价'!$B:$B,C83)&gt;0,SUMIFS('2.gk_过程评价'!$D:$D,'2.gk_过程评价'!$B:$B,C83),"")</f>
        <v>12797.8184129207</v>
      </c>
      <c r="J83" s="65">
        <f>IF(SUMIF('3.gk_上线质量'!B:B,C83,'3.gk_上线质量'!D:D)&lt;&gt;0,SUMIF('3.gk_上线质量'!B:B,C83,'3.gk_上线质量'!D:D),"")</f>
        <v>21621.4236118878</v>
      </c>
      <c r="K83" s="128">
        <f>IF(SUMIFS('4.gk_艺体质量'!E:E,'4.gk_艺体质量'!A:A,C83)&gt;0,SUMIFS('4.gk_艺体质量'!E:E,'4.gk_艺体质量'!A:A,C83),"")</f>
        <v>2345.50644443298</v>
      </c>
      <c r="L83" s="128">
        <f>IF(SUMIF('5.gk_超额目标'!B:B,C83,'5.gk_超额目标'!D:D)&gt;0,SUMIF('5.gk_超额目标'!B:B,C83,'5.gk_超额目标'!D:D),"")</f>
        <v>5985.02382573179</v>
      </c>
      <c r="M83" s="128">
        <f>IF(SUMIF('6.gk_年级管理'!A:A,C83,'6.gk_年级管理'!D:D)&gt;0,SUMIF('6.gk_年级管理'!A:A,C83,'6.gk_年级管理'!D:D),"")</f>
        <v>2180.88</v>
      </c>
      <c r="N83" s="128" t="str">
        <f>IF(SUMIF('7.gk_C9院校考核'!B:B,C83,'7.gk_C9院校考核'!F:F)&gt;0,SUMIF('7.gk_C9院校考核'!B:B,C83,'7.gk_C9院校考核'!F:F),"")</f>
        <v/>
      </c>
      <c r="O83" s="67">
        <f t="shared" si="7"/>
        <v>61173.2240993574</v>
      </c>
      <c r="P83" s="25">
        <f t="shared" si="8"/>
        <v>61173.2240993574</v>
      </c>
      <c r="Q83" s="25">
        <f t="shared" si="10"/>
        <v>61173.2240993574</v>
      </c>
      <c r="R83" s="129"/>
    </row>
    <row r="84" ht="15.95" customHeight="1" spans="1:18">
      <c r="A84" s="118">
        <v>77</v>
      </c>
      <c r="B84" s="118" t="s">
        <v>173</v>
      </c>
      <c r="C84" s="118" t="s">
        <v>174</v>
      </c>
      <c r="D84" s="127" t="str">
        <f>IF(SUMIF(高一质量奖!A:A,C84,高一质量奖!B:B)&gt;0,SUMIF(高一质量奖!A:A,C84,高一质量奖!B:B),"")</f>
        <v/>
      </c>
      <c r="E84" s="127" t="str">
        <f>IF(SUMIF(高二进步奖!A:A,C84,高二进步奖!B:B)&gt;0,SUMIF(高二进步奖!A:A,C84,高二进步奖!B:B),"")</f>
        <v/>
      </c>
      <c r="F84" s="127" t="str">
        <f>IF(SUMIF(高三进步奖!A:A,C84,高三进步奖!D:D)&gt;0,SUMIF(高三进步奖!A:A,C84,高三进步奖!D:D),"")</f>
        <v/>
      </c>
      <c r="G84" s="122">
        <f t="shared" si="9"/>
        <v>0</v>
      </c>
      <c r="H84" s="128">
        <f>IF(SUMIFS('1.gk_工作量'!$M$4:$M$93,'1.gk_工作量'!$B$4:$B$93,C84)&gt;0,SUMIFS('1.gk_工作量'!$M$4:$M$93,'1.gk_工作量'!$B$4:$B$93,C84),"")</f>
        <v>2018.17217065689</v>
      </c>
      <c r="I84" s="128">
        <f>IF(SUMIFS('2.gk_过程评价'!$D:$D,'2.gk_过程评价'!$B:$B,C84)&gt;0,SUMIFS('2.gk_过程评价'!$D:$D,'2.gk_过程评价'!$B:$B,C84),"")</f>
        <v>4212.50160301007</v>
      </c>
      <c r="J84" s="65">
        <f>IF(SUMIF('3.gk_上线质量'!B:B,C84,'3.gk_上线质量'!D:D)&lt;&gt;0,SUMIF('3.gk_上线质量'!B:B,C84,'3.gk_上线质量'!D:D),"")</f>
        <v>2527.55668678832</v>
      </c>
      <c r="K84" s="128" t="str">
        <f>IF(SUMIFS('4.gk_艺体质量'!E:E,'4.gk_艺体质量'!A:A,C84)&gt;0,SUMIFS('4.gk_艺体质量'!E:E,'4.gk_艺体质量'!A:A,C84),"")</f>
        <v/>
      </c>
      <c r="L84" s="128">
        <f>IF(SUMIF('5.gk_超额目标'!B:B,C84,'5.gk_超额目标'!D:D)&gt;0,SUMIF('5.gk_超额目标'!B:B,C84,'5.gk_超额目标'!D:D),"")</f>
        <v>1286.58951667801</v>
      </c>
      <c r="M84" s="128" t="str">
        <f>IF(SUMIF('6.gk_年级管理'!A:A,C84,'6.gk_年级管理'!D:D)&gt;0,SUMIF('6.gk_年级管理'!A:A,C84,'6.gk_年级管理'!D:D),"")</f>
        <v/>
      </c>
      <c r="N84" s="128" t="str">
        <f>IF(SUMIF('7.gk_C9院校考核'!B:B,C84,'7.gk_C9院校考核'!F:F)&gt;0,SUMIF('7.gk_C9院校考核'!B:B,C84,'7.gk_C9院校考核'!F:F),"")</f>
        <v/>
      </c>
      <c r="O84" s="67">
        <f t="shared" si="7"/>
        <v>10044.8199771333</v>
      </c>
      <c r="P84" s="25">
        <f t="shared" si="8"/>
        <v>10044.8199771333</v>
      </c>
      <c r="Q84" s="25">
        <f t="shared" si="10"/>
        <v>10044.8199771333</v>
      </c>
      <c r="R84" s="133"/>
    </row>
    <row r="85" ht="15.95" customHeight="1" spans="1:18">
      <c r="A85" s="118">
        <v>78</v>
      </c>
      <c r="B85" s="118" t="s">
        <v>175</v>
      </c>
      <c r="C85" s="118" t="s">
        <v>176</v>
      </c>
      <c r="D85" s="127" t="str">
        <f>IF(SUMIF(高一质量奖!A:A,C85,高一质量奖!B:B)&gt;0,SUMIF(高一质量奖!A:A,C85,高一质量奖!B:B),"")</f>
        <v/>
      </c>
      <c r="E85" s="127" t="str">
        <f>IF(SUMIF(高二进步奖!A:A,C85,高二进步奖!B:B)&gt;0,SUMIF(高二进步奖!A:A,C85,高二进步奖!B:B),"")</f>
        <v/>
      </c>
      <c r="F85" s="127" t="str">
        <f>IF(SUMIF(高三进步奖!A:A,C85,高三进步奖!D:D)&gt;0,SUMIF(高三进步奖!A:A,C85,高三进步奖!D:D),"")</f>
        <v/>
      </c>
      <c r="G85" s="122">
        <f t="shared" si="9"/>
        <v>0</v>
      </c>
      <c r="H85" s="128">
        <f>IF(SUMIFS('1.gk_工作量'!$M$4:$M$93,'1.gk_工作量'!$B$4:$B$93,C85)&gt;0,SUMIFS('1.gk_工作量'!$M$4:$M$93,'1.gk_工作量'!$B$4:$B$93,C85),"")</f>
        <v>14255.4170412821</v>
      </c>
      <c r="I85" s="128">
        <f>IF(SUMIFS('2.gk_过程评价'!$D:$D,'2.gk_过程评价'!$B:$B,C85)&gt;0,SUMIFS('2.gk_过程评价'!$D:$D,'2.gk_过程评价'!$B:$B,C85),"")</f>
        <v>13237.3714439651</v>
      </c>
      <c r="J85" s="65">
        <f>IF(SUMIF('3.gk_上线质量'!B:B,C85,'3.gk_上线质量'!D:D)&lt;&gt;0,SUMIF('3.gk_上线质量'!B:B,C85,'3.gk_上线质量'!D:D),"")</f>
        <v>18930.8508169477</v>
      </c>
      <c r="K85" s="128">
        <f>IF(SUMIFS('4.gk_艺体质量'!E:E,'4.gk_艺体质量'!A:A,C85)&gt;0,SUMIFS('4.gk_艺体质量'!E:E,'4.gk_艺体质量'!A:A,C85),"")</f>
        <v>199.334825305919</v>
      </c>
      <c r="L85" s="128">
        <f>IF(SUMIF('5.gk_超额目标'!B:B,C85,'5.gk_超额目标'!D:D)&gt;0,SUMIF('5.gk_超额目标'!B:B,C85,'5.gk_超额目标'!D:D),"")</f>
        <v>2887.67869298843</v>
      </c>
      <c r="M85" s="128" t="str">
        <f>IF(SUMIF('6.gk_年级管理'!A:A,C85,'6.gk_年级管理'!D:D)&gt;0,SUMIF('6.gk_年级管理'!A:A,C85,'6.gk_年级管理'!D:D),"")</f>
        <v/>
      </c>
      <c r="N85" s="128" t="str">
        <f>IF(SUMIF('7.gk_C9院校考核'!B:B,C85,'7.gk_C9院校考核'!F:F)&gt;0,SUMIF('7.gk_C9院校考核'!B:B,C85,'7.gk_C9院校考核'!F:F),"")</f>
        <v/>
      </c>
      <c r="O85" s="67">
        <f t="shared" si="7"/>
        <v>49510.6528204892</v>
      </c>
      <c r="P85" s="25">
        <f t="shared" si="8"/>
        <v>49510.6528204892</v>
      </c>
      <c r="Q85" s="25">
        <f t="shared" si="10"/>
        <v>49510.6528204892</v>
      </c>
      <c r="R85" s="133"/>
    </row>
    <row r="86" ht="15.95" customHeight="1" spans="1:18">
      <c r="A86" s="118">
        <v>79</v>
      </c>
      <c r="B86" s="118" t="s">
        <v>177</v>
      </c>
      <c r="C86" s="118" t="s">
        <v>178</v>
      </c>
      <c r="D86" s="127" t="str">
        <f>IF(SUMIF(高一质量奖!A:A,C86,高一质量奖!B:B)&gt;0,SUMIF(高一质量奖!A:A,C86,高一质量奖!B:B),"")</f>
        <v/>
      </c>
      <c r="E86" s="127" t="str">
        <f>IF(SUMIF(高二进步奖!A:A,C86,高二进步奖!B:B)&gt;0,SUMIF(高二进步奖!A:A,C86,高二进步奖!B:B),"")</f>
        <v/>
      </c>
      <c r="F86" s="127" t="str">
        <f>IF(SUMIF(高三进步奖!A:A,C86,高三进步奖!D:D)&gt;0,SUMIF(高三进步奖!A:A,C86,高三进步奖!D:D),"")</f>
        <v/>
      </c>
      <c r="G86" s="122">
        <f t="shared" si="9"/>
        <v>0</v>
      </c>
      <c r="H86" s="128">
        <f>IF(SUMIFS('1.gk_工作量'!$M$4:$M$93,'1.gk_工作量'!$B$4:$B$93,C86)&gt;0,SUMIFS('1.gk_工作量'!$M$4:$M$93,'1.gk_工作量'!$B$4:$B$93,C86),"")</f>
        <v>3754.55072061261</v>
      </c>
      <c r="I86" s="128">
        <f>IF(SUMIFS('2.gk_过程评价'!$D:$D,'2.gk_过程评价'!$B:$B,C86)&gt;0,SUMIFS('2.gk_过程评价'!$D:$D,'2.gk_过程评价'!$B:$B,C86),"")</f>
        <v>8963.42102608348</v>
      </c>
      <c r="J86" s="65">
        <f>IF(SUMIF('3.gk_上线质量'!B:B,C86,'3.gk_上线质量'!D:D)&lt;&gt;0,SUMIF('3.gk_上线质量'!B:B,C86,'3.gk_上线质量'!D:D),"")</f>
        <v>2182.15622001137</v>
      </c>
      <c r="K86" s="128">
        <f>IF(SUMIFS('4.gk_艺体质量'!E:E,'4.gk_艺体质量'!A:A,C86)&gt;0,SUMIFS('4.gk_艺体质量'!E:E,'4.gk_艺体质量'!A:A,C86),"")</f>
        <v>239.201790367103</v>
      </c>
      <c r="L86" s="128">
        <f>IF(SUMIF('5.gk_超额目标'!B:B,C86,'5.gk_超额目标'!D:D)&gt;0,SUMIF('5.gk_超额目标'!B:B,C86,'5.gk_超额目标'!D:D),"")</f>
        <v>943.498978897209</v>
      </c>
      <c r="M86" s="128" t="str">
        <f>IF(SUMIF('6.gk_年级管理'!A:A,C86,'6.gk_年级管理'!D:D)&gt;0,SUMIF('6.gk_年级管理'!A:A,C86,'6.gk_年级管理'!D:D),"")</f>
        <v/>
      </c>
      <c r="N86" s="128" t="str">
        <f>IF(SUMIF('7.gk_C9院校考核'!B:B,C86,'7.gk_C9院校考核'!F:F)&gt;0,SUMIF('7.gk_C9院校考核'!B:B,C86,'7.gk_C9院校考核'!F:F),"")</f>
        <v/>
      </c>
      <c r="O86" s="67">
        <f t="shared" si="7"/>
        <v>16082.8287359718</v>
      </c>
      <c r="P86" s="25">
        <f t="shared" si="8"/>
        <v>16082.8287359718</v>
      </c>
      <c r="Q86" s="25">
        <f t="shared" si="10"/>
        <v>16082.8287359718</v>
      </c>
      <c r="R86" s="133"/>
    </row>
    <row r="87" ht="15.95" customHeight="1" spans="1:18">
      <c r="A87" s="118">
        <v>80</v>
      </c>
      <c r="B87" s="118" t="s">
        <v>179</v>
      </c>
      <c r="C87" s="118" t="s">
        <v>180</v>
      </c>
      <c r="D87" s="127" t="str">
        <f>IF(SUMIF(高一质量奖!A:A,C87,高一质量奖!B:B)&gt;0,SUMIF(高一质量奖!A:A,C87,高一质量奖!B:B),"")</f>
        <v/>
      </c>
      <c r="E87" s="127" t="str">
        <f>IF(SUMIF(高二进步奖!A:A,C87,高二进步奖!B:B)&gt;0,SUMIF(高二进步奖!A:A,C87,高二进步奖!B:B),"")</f>
        <v/>
      </c>
      <c r="F87" s="127" t="str">
        <f>IF(SUMIF(高三进步奖!A:A,C87,高三进步奖!D:D)&gt;0,SUMIF(高三进步奖!A:A,C87,高三进步奖!D:D),"")</f>
        <v/>
      </c>
      <c r="G87" s="122">
        <f t="shared" si="9"/>
        <v>0</v>
      </c>
      <c r="H87" s="128">
        <f>IF(SUMIFS('1.gk_工作量'!$M$4:$M$93,'1.gk_工作量'!$B$4:$B$93,C87)&gt;0,SUMIFS('1.gk_工作量'!$M$4:$M$93,'1.gk_工作量'!$B$4:$B$93,C87),"")</f>
        <v>9551.82837135535</v>
      </c>
      <c r="I87" s="128">
        <f>IF(SUMIFS('2.gk_过程评价'!$D:$D,'2.gk_过程评价'!$B:$B,C87)&gt;0,SUMIFS('2.gk_过程评价'!$D:$D,'2.gk_过程评价'!$B:$B,C87),"")</f>
        <v>10602.7655523504</v>
      </c>
      <c r="J87" s="65">
        <f>IF(SUMIF('3.gk_上线质量'!B:B,C87,'3.gk_上线质量'!D:D)&lt;&gt;0,SUMIF('3.gk_上线质量'!B:B,C87,'3.gk_上线质量'!D:D),"")</f>
        <v>9724.47575855659</v>
      </c>
      <c r="K87" s="128">
        <f>IF(SUMIFS('4.gk_艺体质量'!E:E,'4.gk_艺体质量'!A:A,C87)&gt;0,SUMIFS('4.gk_艺体质量'!E:E,'4.gk_艺体质量'!A:A,C87),"")</f>
        <v>7348.81055961154</v>
      </c>
      <c r="L87" s="128">
        <f>IF(SUMIF('5.gk_超额目标'!B:B,C87,'5.gk_超额目标'!D:D)&gt;0,SUMIF('5.gk_超额目标'!B:B,C87,'5.gk_超额目标'!D:D),"")</f>
        <v>4031.31381892444</v>
      </c>
      <c r="M87" s="128" t="str">
        <f>IF(SUMIF('6.gk_年级管理'!A:A,C87,'6.gk_年级管理'!D:D)&gt;0,SUMIF('6.gk_年级管理'!A:A,C87,'6.gk_年级管理'!D:D),"")</f>
        <v/>
      </c>
      <c r="N87" s="128" t="str">
        <f>IF(SUMIF('7.gk_C9院校考核'!B:B,C87,'7.gk_C9院校考核'!F:F)&gt;0,SUMIF('7.gk_C9院校考核'!B:B,C87,'7.gk_C9院校考核'!F:F),"")</f>
        <v/>
      </c>
      <c r="O87" s="67">
        <f t="shared" si="7"/>
        <v>41259.1940607983</v>
      </c>
      <c r="P87" s="25">
        <f t="shared" si="8"/>
        <v>41259.1940607983</v>
      </c>
      <c r="Q87" s="25">
        <f t="shared" si="10"/>
        <v>41259.1940607983</v>
      </c>
      <c r="R87" s="133"/>
    </row>
    <row r="88" ht="15.95" customHeight="1" spans="1:18">
      <c r="A88" s="118">
        <v>81</v>
      </c>
      <c r="B88" s="118" t="s">
        <v>181</v>
      </c>
      <c r="C88" s="118" t="s">
        <v>182</v>
      </c>
      <c r="D88" s="127" t="str">
        <f>IF(SUMIF(高一质量奖!A:A,C88,高一质量奖!B:B)&gt;0,SUMIF(高一质量奖!A:A,C88,高一质量奖!B:B),"")</f>
        <v/>
      </c>
      <c r="E88" s="127" t="str">
        <f>IF(SUMIF(高二进步奖!A:A,C88,高二进步奖!B:B)&gt;0,SUMIF(高二进步奖!A:A,C88,高二进步奖!B:B),"")</f>
        <v/>
      </c>
      <c r="F88" s="127">
        <f>IF(SUMIF(高三进步奖!A:A,C88,高三进步奖!D:D)&gt;0,SUMIF(高三进步奖!A:A,C88,高三进步奖!D:D),"")</f>
        <v>947.720915645899</v>
      </c>
      <c r="G88" s="122">
        <f t="shared" si="9"/>
        <v>947.720915645899</v>
      </c>
      <c r="H88" s="128">
        <f>IF(SUMIFS('1.gk_工作量'!$M$4:$M$93,'1.gk_工作量'!$B$4:$B$93,C88)&gt;0,SUMIFS('1.gk_工作量'!$M$4:$M$93,'1.gk_工作量'!$B$4:$B$93,C88),"")</f>
        <v>12332.0470341004</v>
      </c>
      <c r="I88" s="128">
        <f>IF(SUMIFS('2.gk_过程评价'!$D:$D,'2.gk_过程评价'!$B:$B,C88)&gt;0,SUMIFS('2.gk_过程评价'!$D:$D,'2.gk_过程评价'!$B:$B,C88),"")</f>
        <v>12658.4816400985</v>
      </c>
      <c r="J88" s="65">
        <f>IF(SUMIF('3.gk_上线质量'!B:B,C88,'3.gk_上线质量'!D:D)&lt;&gt;0,SUMIF('3.gk_上线质量'!B:B,C88,'3.gk_上线质量'!D:D),"")</f>
        <v>23219.3042759494</v>
      </c>
      <c r="K88" s="128">
        <f>IF(SUMIFS('4.gk_艺体质量'!E:E,'4.gk_艺体质量'!A:A,C88)&gt;0,SUMIFS('4.gk_艺体质量'!E:E,'4.gk_艺体质量'!A:A,C88),"")</f>
        <v>2451.8183512628</v>
      </c>
      <c r="L88" s="128">
        <f>IF(SUMIF('5.gk_超额目标'!B:B,C88,'5.gk_超额目标'!D:D)&gt;0,SUMIF('5.gk_超额目标'!B:B,C88,'5.gk_超额目标'!D:D),"")</f>
        <v>5918.31177671886</v>
      </c>
      <c r="M88" s="128" t="str">
        <f>IF(SUMIF('6.gk_年级管理'!A:A,C88,'6.gk_年级管理'!D:D)&gt;0,SUMIF('6.gk_年级管理'!A:A,C88,'6.gk_年级管理'!D:D),"")</f>
        <v/>
      </c>
      <c r="N88" s="128" t="str">
        <f>IF(SUMIF('7.gk_C9院校考核'!B:B,C88,'7.gk_C9院校考核'!F:F)&gt;0,SUMIF('7.gk_C9院校考核'!B:B,C88,'7.gk_C9院校考核'!F:F),"")</f>
        <v/>
      </c>
      <c r="O88" s="67">
        <f t="shared" si="7"/>
        <v>56579.96307813</v>
      </c>
      <c r="P88" s="25">
        <f t="shared" si="8"/>
        <v>57527.6839937759</v>
      </c>
      <c r="Q88" s="25">
        <f t="shared" si="10"/>
        <v>57527.6839937759</v>
      </c>
      <c r="R88" s="133"/>
    </row>
    <row r="89" ht="15.95" customHeight="1" spans="1:18">
      <c r="A89" s="118">
        <v>82</v>
      </c>
      <c r="B89" s="118" t="s">
        <v>183</v>
      </c>
      <c r="C89" s="118" t="s">
        <v>184</v>
      </c>
      <c r="D89" s="127" t="str">
        <f>IF(SUMIF(高一质量奖!A:A,C89,高一质量奖!B:B)&gt;0,SUMIF(高一质量奖!A:A,C89,高一质量奖!B:B),"")</f>
        <v/>
      </c>
      <c r="E89" s="127" t="str">
        <f>IF(SUMIF(高二进步奖!A:A,C89,高二进步奖!B:B)&gt;0,SUMIF(高二进步奖!A:A,C89,高二进步奖!B:B),"")</f>
        <v/>
      </c>
      <c r="F89" s="127" t="str">
        <f>IF(SUMIF(高三进步奖!A:A,C89,高三进步奖!D:D)&gt;0,SUMIF(高三进步奖!A:A,C89,高三进步奖!D:D),"")</f>
        <v/>
      </c>
      <c r="G89" s="122">
        <f t="shared" si="9"/>
        <v>0</v>
      </c>
      <c r="H89" s="128">
        <f>IF(SUMIFS('1.gk_工作量'!$M$4:$M$93,'1.gk_工作量'!$B$4:$B$93,C89)&gt;0,SUMIFS('1.gk_工作量'!$M$4:$M$93,'1.gk_工作量'!$B$4:$B$93,C89),"")</f>
        <v>2748.58702870213</v>
      </c>
      <c r="I89" s="128">
        <f>IF(SUMIFS('2.gk_过程评价'!$D:$D,'2.gk_过程评价'!$B:$B,C89)&gt;0,SUMIFS('2.gk_过程评价'!$D:$D,'2.gk_过程评价'!$B:$B,C89),"")</f>
        <v>3321.75735365163</v>
      </c>
      <c r="J89" s="65">
        <f>IF(SUMIF('3.gk_上线质量'!B:B,C89,'3.gk_上线质量'!D:D)&lt;&gt;0,SUMIF('3.gk_上线质量'!B:B,C89,'3.gk_上线质量'!D:D),"")</f>
        <v>605.257827296053</v>
      </c>
      <c r="K89" s="128">
        <f>IF(SUMIFS('4.gk_艺体质量'!E:E,'4.gk_艺体质量'!A:A,C89)&gt;0,SUMIFS('4.gk_艺体质量'!E:E,'4.gk_艺体质量'!A:A,C89),"")</f>
        <v>598.004475917756</v>
      </c>
      <c r="L89" s="128">
        <f>IF(SUMIF('5.gk_超额目标'!B:B,C89,'5.gk_超额目标'!D:D)&gt;0,SUMIF('5.gk_超额目标'!B:B,C89,'5.gk_超额目标'!D:D),"")</f>
        <v>304.96936691627</v>
      </c>
      <c r="M89" s="128" t="str">
        <f>IF(SUMIF('6.gk_年级管理'!A:A,C89,'6.gk_年级管理'!D:D)&gt;0,SUMIF('6.gk_年级管理'!A:A,C89,'6.gk_年级管理'!D:D),"")</f>
        <v/>
      </c>
      <c r="N89" s="128" t="str">
        <f>IF(SUMIF('7.gk_C9院校考核'!B:B,C89,'7.gk_C9院校考核'!F:F)&gt;0,SUMIF('7.gk_C9院校考核'!B:B,C89,'7.gk_C9院校考核'!F:F),"")</f>
        <v/>
      </c>
      <c r="O89" s="67">
        <f t="shared" si="7"/>
        <v>7578.57605248384</v>
      </c>
      <c r="P89" s="25">
        <f t="shared" si="8"/>
        <v>7578.57605248384</v>
      </c>
      <c r="Q89" s="25">
        <f t="shared" si="10"/>
        <v>7578.57605248384</v>
      </c>
      <c r="R89" s="133"/>
    </row>
    <row r="90" ht="15.95" customHeight="1" spans="1:18">
      <c r="A90" s="118">
        <v>83</v>
      </c>
      <c r="B90" s="118" t="s">
        <v>185</v>
      </c>
      <c r="C90" s="118" t="s">
        <v>186</v>
      </c>
      <c r="D90" s="127" t="str">
        <f>IF(SUMIF(高一质量奖!A:A,C90,高一质量奖!B:B)&gt;0,SUMIF(高一质量奖!A:A,C90,高一质量奖!B:B),"")</f>
        <v/>
      </c>
      <c r="E90" s="127" t="str">
        <f>IF(SUMIF(高二进步奖!A:A,C90,高二进步奖!B:B)&gt;0,SUMIF(高二进步奖!A:A,C90,高二进步奖!B:B),"")</f>
        <v/>
      </c>
      <c r="F90" s="127" t="str">
        <f>IF(SUMIF(高三进步奖!A:A,C90,高三进步奖!D:D)&gt;0,SUMIF(高三进步奖!A:A,C90,高三进步奖!D:D),"")</f>
        <v/>
      </c>
      <c r="G90" s="122">
        <f t="shared" si="9"/>
        <v>0</v>
      </c>
      <c r="H90" s="128">
        <f>IF(SUMIFS('1.gk_工作量'!$M$4:$M$93,'1.gk_工作量'!$B$4:$B$93,C90)&gt;0,SUMIFS('1.gk_工作量'!$M$4:$M$93,'1.gk_工作量'!$B$4:$B$93,C90),"")</f>
        <v>1305.87611042505</v>
      </c>
      <c r="I90" s="128">
        <f>IF(SUMIFS('2.gk_过程评价'!$D:$D,'2.gk_过程评价'!$B:$B,C90)&gt;0,SUMIFS('2.gk_过程评价'!$D:$D,'2.gk_过程评价'!$B:$B,C90),"")</f>
        <v>4519.45794540417</v>
      </c>
      <c r="J90" s="65">
        <f>IF(SUMIF('3.gk_上线质量'!B:B,C90,'3.gk_上线质量'!D:D)&lt;&gt;0,SUMIF('3.gk_上线质量'!B:B,C90,'3.gk_上线质量'!D:D),"")</f>
        <v>619.784015151158</v>
      </c>
      <c r="K90" s="128">
        <f>IF(SUMIFS('4.gk_艺体质量'!E:E,'4.gk_艺体质量'!A:A,C90)&gt;0,SUMIFS('4.gk_艺体质量'!E:E,'4.gk_艺体质量'!A:A,C90),"")</f>
        <v>279.068755428286</v>
      </c>
      <c r="L90" s="128">
        <f>IF(SUMIF('5.gk_超额目标'!B:B,C90,'5.gk_超额目标'!D:D)&gt;0,SUMIF('5.gk_超额目标'!B:B,C90,'5.gk_超额目标'!D:D),"")</f>
        <v>600.408441116406</v>
      </c>
      <c r="M90" s="128" t="str">
        <f>IF(SUMIF('6.gk_年级管理'!A:A,C90,'6.gk_年级管理'!D:D)&gt;0,SUMIF('6.gk_年级管理'!A:A,C90,'6.gk_年级管理'!D:D),"")</f>
        <v/>
      </c>
      <c r="N90" s="128" t="str">
        <f>IF(SUMIF('7.gk_C9院校考核'!B:B,C90,'7.gk_C9院校考核'!F:F)&gt;0,SUMIF('7.gk_C9院校考核'!B:B,C90,'7.gk_C9院校考核'!F:F),"")</f>
        <v/>
      </c>
      <c r="O90" s="67">
        <f t="shared" si="7"/>
        <v>7324.59526752507</v>
      </c>
      <c r="P90" s="25">
        <f t="shared" si="8"/>
        <v>7324.59526752507</v>
      </c>
      <c r="Q90" s="25">
        <f t="shared" si="10"/>
        <v>7324.59526752507</v>
      </c>
      <c r="R90" s="133"/>
    </row>
    <row r="91" ht="15.95" customHeight="1" spans="1:18">
      <c r="A91" s="118">
        <v>84</v>
      </c>
      <c r="B91" s="118" t="s">
        <v>187</v>
      </c>
      <c r="C91" s="118" t="s">
        <v>188</v>
      </c>
      <c r="D91" s="127" t="str">
        <f>IF(SUMIF(高一质量奖!A:A,C91,高一质量奖!B:B)&gt;0,SUMIF(高一质量奖!A:A,C91,高一质量奖!B:B),"")</f>
        <v/>
      </c>
      <c r="E91" s="127" t="str">
        <f>IF(SUMIF(高二进步奖!A:A,C91,高二进步奖!B:B)&gt;0,SUMIF(高二进步奖!A:A,C91,高二进步奖!B:B),"")</f>
        <v/>
      </c>
      <c r="F91" s="127" t="str">
        <f>IF(SUMIF(高三进步奖!A:A,C91,高三进步奖!D:D)&gt;0,SUMIF(高三进步奖!A:A,C91,高三进步奖!D:D),"")</f>
        <v/>
      </c>
      <c r="G91" s="122">
        <f t="shared" si="9"/>
        <v>0</v>
      </c>
      <c r="H91" s="128">
        <f>IF(SUMIFS('1.gk_工作量'!$M$4:$M$93,'1.gk_工作量'!$B$4:$B$93,C91)&gt;0,SUMIFS('1.gk_工作量'!$M$4:$M$93,'1.gk_工作量'!$B$4:$B$93,C91),"")</f>
        <v>5253.49725049104</v>
      </c>
      <c r="I91" s="128" t="str">
        <f>IF(SUMIFS('2.gk_过程评价'!$D:$D,'2.gk_过程评价'!$B:$B,C91)&gt;0,SUMIFS('2.gk_过程评价'!$D:$D,'2.gk_过程评价'!$B:$B,C91),"")</f>
        <v/>
      </c>
      <c r="J91" s="65" t="str">
        <f>IF(SUMIF('3.gk_上线质量'!B:B,C91,'3.gk_上线质量'!D:D)&lt;&gt;0,SUMIF('3.gk_上线质量'!B:B,C91,'3.gk_上线质量'!D:D),"")</f>
        <v/>
      </c>
      <c r="K91" s="128" t="str">
        <f>IF(SUMIFS('4.gk_艺体质量'!E:E,'4.gk_艺体质量'!A:A,C91)&gt;0,SUMIFS('4.gk_艺体质量'!E:E,'4.gk_艺体质量'!A:A,C91),"")</f>
        <v/>
      </c>
      <c r="L91" s="128" t="str">
        <f>IF(SUMIF('5.gk_超额目标'!B:B,C91,'5.gk_超额目标'!D:D)&gt;0,SUMIF('5.gk_超额目标'!B:B,C91,'5.gk_超额目标'!D:D),"")</f>
        <v/>
      </c>
      <c r="M91" s="128" t="str">
        <f>IF(SUMIF('6.gk_年级管理'!A:A,C91,'6.gk_年级管理'!D:D)&gt;0,SUMIF('6.gk_年级管理'!A:A,C91,'6.gk_年级管理'!D:D),"")</f>
        <v/>
      </c>
      <c r="N91" s="128" t="str">
        <f>IF(SUMIF('7.gk_C9院校考核'!B:B,C91,'7.gk_C9院校考核'!F:F)&gt;0,SUMIF('7.gk_C9院校考核'!B:B,C91,'7.gk_C9院校考核'!F:F),"")</f>
        <v/>
      </c>
      <c r="O91" s="67">
        <f t="shared" si="7"/>
        <v>5253.49725049104</v>
      </c>
      <c r="P91" s="25">
        <f t="shared" si="8"/>
        <v>5253.49725049104</v>
      </c>
      <c r="Q91" s="25">
        <f t="shared" si="10"/>
        <v>5253.49725049104</v>
      </c>
      <c r="R91" s="133"/>
    </row>
    <row r="92" ht="15.95" customHeight="1" spans="1:18">
      <c r="A92" s="118">
        <v>85</v>
      </c>
      <c r="B92" s="118" t="s">
        <v>189</v>
      </c>
      <c r="C92" s="118" t="s">
        <v>190</v>
      </c>
      <c r="D92" s="127" t="str">
        <f>IF(SUMIF(高一质量奖!A:A,C92,高一质量奖!B:B)&gt;0,SUMIF(高一质量奖!A:A,C92,高一质量奖!B:B),"")</f>
        <v/>
      </c>
      <c r="E92" s="127" t="str">
        <f>IF(SUMIF(高二进步奖!A:A,C92,高二进步奖!B:B)&gt;0,SUMIF(高二进步奖!A:A,C92,高二进步奖!B:B),"")</f>
        <v/>
      </c>
      <c r="F92" s="127" t="str">
        <f>IF(SUMIF(高三进步奖!A:A,C92,高三进步奖!D:D)&gt;0,SUMIF(高三进步奖!A:A,C92,高三进步奖!D:D),"")</f>
        <v/>
      </c>
      <c r="G92" s="122">
        <f t="shared" si="9"/>
        <v>0</v>
      </c>
      <c r="H92" s="128">
        <f>IF(SUMIFS('1.gk_工作量'!$M$4:$M$93,'1.gk_工作量'!$B$4:$B$93,C92)&gt;0,SUMIFS('1.gk_工作量'!$M$4:$M$93,'1.gk_工作量'!$B$4:$B$93,C92),"")</f>
        <v>12954.8608913056</v>
      </c>
      <c r="I92" s="128">
        <f>IF(SUMIFS('2.gk_过程评价'!$D:$D,'2.gk_过程评价'!$B:$B,C92)&gt;0,SUMIFS('2.gk_过程评价'!$D:$D,'2.gk_过程评价'!$B:$B,C92),"")</f>
        <v>12917.9148343497</v>
      </c>
      <c r="J92" s="65">
        <f>IF(SUMIF('3.gk_上线质量'!B:B,C92,'3.gk_上线质量'!D:D)&lt;&gt;0,SUMIF('3.gk_上线质量'!B:B,C92,'3.gk_上线质量'!D:D),"")</f>
        <v>34935.4817915282</v>
      </c>
      <c r="K92" s="128">
        <f>IF(SUMIFS('4.gk_艺体质量'!E:E,'4.gk_艺体质量'!A:A,C92)&gt;0,SUMIFS('4.gk_艺体质量'!E:E,'4.gk_艺体质量'!A:A,C92),"")</f>
        <v>598.004475917756</v>
      </c>
      <c r="L92" s="128">
        <f>IF(SUMIF('5.gk_超额目标'!B:B,C92,'5.gk_超额目标'!D:D)&gt;0,SUMIF('5.gk_超额目标'!B:B,C92,'5.gk_超额目标'!D:D),"")</f>
        <v>943.498978897209</v>
      </c>
      <c r="M92" s="128">
        <f>IF(SUMIF('6.gk_年级管理'!A:A,C92,'6.gk_年级管理'!D:D)&gt;0,SUMIF('6.gk_年级管理'!A:A,C92,'6.gk_年级管理'!D:D),"")</f>
        <v>6002.08</v>
      </c>
      <c r="N92" s="128">
        <f>IF(SUMIF('7.gk_C9院校考核'!B:B,C92,'7.gk_C9院校考核'!F:F)&gt;0,SUMIF('7.gk_C9院校考核'!B:B,C92,'7.gk_C9院校考核'!F:F),"")</f>
        <v>7500</v>
      </c>
      <c r="O92" s="67">
        <f t="shared" si="7"/>
        <v>75851.8409719984</v>
      </c>
      <c r="P92" s="25">
        <f t="shared" si="8"/>
        <v>75851.8409719984</v>
      </c>
      <c r="Q92" s="25">
        <f t="shared" si="10"/>
        <v>75851.8409719984</v>
      </c>
      <c r="R92" s="133"/>
    </row>
    <row r="93" ht="15.95" customHeight="1" spans="1:18">
      <c r="A93" s="118">
        <v>86</v>
      </c>
      <c r="B93" s="118" t="s">
        <v>191</v>
      </c>
      <c r="C93" s="118" t="s">
        <v>192</v>
      </c>
      <c r="D93" s="127" t="str">
        <f>IF(SUMIF(高一质量奖!A:A,C93,高一质量奖!B:B)&gt;0,SUMIF(高一质量奖!A:A,C93,高一质量奖!B:B),"")</f>
        <v/>
      </c>
      <c r="E93" s="127">
        <f>IF(SUMIF(高二进步奖!A:A,C93,高二进步奖!B:B)&gt;0,SUMIF(高二进步奖!A:A,C93,高二进步奖!B:B),"")</f>
        <v>3235.84</v>
      </c>
      <c r="F93" s="127" t="str">
        <f>IF(SUMIF(高三进步奖!A:A,C93,高三进步奖!D:D)&gt;0,SUMIF(高三进步奖!A:A,C93,高三进步奖!D:D),"")</f>
        <v/>
      </c>
      <c r="G93" s="122">
        <f t="shared" si="9"/>
        <v>3235.84</v>
      </c>
      <c r="H93" s="128" t="str">
        <f>IF(SUMIFS('1.gk_工作量'!$M$4:$M$93,'1.gk_工作量'!$B$4:$B$93,C93)&gt;0,SUMIFS('1.gk_工作量'!$M$4:$M$93,'1.gk_工作量'!$B$4:$B$93,C93),"")</f>
        <v/>
      </c>
      <c r="I93" s="128" t="str">
        <f>IF(SUMIFS('2.gk_过程评价'!$D:$D,'2.gk_过程评价'!$B:$B,C93)&gt;0,SUMIFS('2.gk_过程评价'!$D:$D,'2.gk_过程评价'!$B:$B,C93),"")</f>
        <v/>
      </c>
      <c r="J93" s="65" t="str">
        <f>IF(SUMIF('3.gk_上线质量'!B:B,C93,'3.gk_上线质量'!D:D)&lt;&gt;0,SUMIF('3.gk_上线质量'!B:B,C93,'3.gk_上线质量'!D:D),"")</f>
        <v/>
      </c>
      <c r="K93" s="128" t="str">
        <f>IF(SUMIFS('4.gk_艺体质量'!E:E,'4.gk_艺体质量'!A:A,C93)&gt;0,SUMIFS('4.gk_艺体质量'!E:E,'4.gk_艺体质量'!A:A,C93),"")</f>
        <v/>
      </c>
      <c r="L93" s="128" t="str">
        <f>IF(SUMIF('5.gk_超额目标'!B:B,C93,'5.gk_超额目标'!D:D)&gt;0,SUMIF('5.gk_超额目标'!B:B,C93,'5.gk_超额目标'!D:D),"")</f>
        <v/>
      </c>
      <c r="M93" s="128" t="str">
        <f>IF(SUMIF('6.gk_年级管理'!A:A,C93,'6.gk_年级管理'!D:D)&gt;0,SUMIF('6.gk_年级管理'!A:A,C93,'6.gk_年级管理'!D:D),"")</f>
        <v/>
      </c>
      <c r="N93" s="128" t="str">
        <f>IF(SUMIF('7.gk_C9院校考核'!B:B,C93,'7.gk_C9院校考核'!F:F)&gt;0,SUMIF('7.gk_C9院校考核'!B:B,C93,'7.gk_C9院校考核'!F:F),"")</f>
        <v/>
      </c>
      <c r="O93" s="67">
        <f t="shared" si="7"/>
        <v>0</v>
      </c>
      <c r="P93" s="25">
        <f t="shared" si="8"/>
        <v>3235.84</v>
      </c>
      <c r="Q93" s="25">
        <f t="shared" si="10"/>
        <v>3235.84</v>
      </c>
      <c r="R93" s="133"/>
    </row>
    <row r="94" ht="15.95" customHeight="1" spans="1:18">
      <c r="A94" s="118">
        <v>87</v>
      </c>
      <c r="B94" s="118" t="s">
        <v>193</v>
      </c>
      <c r="C94" s="118" t="s">
        <v>194</v>
      </c>
      <c r="D94" s="127" t="str">
        <f>IF(SUMIF(高一质量奖!A:A,C94,高一质量奖!B:B)&gt;0,SUMIF(高一质量奖!A:A,C94,高一质量奖!B:B),"")</f>
        <v/>
      </c>
      <c r="E94" s="127" t="str">
        <f>IF(SUMIF(高二进步奖!A:A,C94,高二进步奖!B:B)&gt;0,SUMIF(高二进步奖!A:A,C94,高二进步奖!B:B),"")</f>
        <v/>
      </c>
      <c r="F94" s="127" t="str">
        <f>IF(SUMIF(高三进步奖!A:A,C94,高三进步奖!D:D)&gt;0,SUMIF(高三进步奖!A:A,C94,高三进步奖!D:D),"")</f>
        <v/>
      </c>
      <c r="G94" s="122">
        <f t="shared" si="9"/>
        <v>0</v>
      </c>
      <c r="H94" s="128">
        <f>IF(SUMIFS('1.gk_工作量'!$M$4:$M$93,'1.gk_工作量'!$B$4:$B$93,C94)&gt;0,SUMIFS('1.gk_工作量'!$M$4:$M$93,'1.gk_工作量'!$B$4:$B$93,C94),"")</f>
        <v>18947.1542318947</v>
      </c>
      <c r="I94" s="128">
        <f>IF(SUMIFS('2.gk_过程评价'!$D:$D,'2.gk_过程评价'!$B:$B,C94)&gt;0,SUMIFS('2.gk_过程评价'!$D:$D,'2.gk_过程评价'!$B:$B,C94),"")</f>
        <v>12954.8069100457</v>
      </c>
      <c r="J94" s="65">
        <f>IF(SUMIF('3.gk_上线质量'!B:B,C94,'3.gk_上线质量'!D:D)&lt;&gt;0,SUMIF('3.gk_上线质量'!B:B,C94,'3.gk_上线质量'!D:D),"")</f>
        <v>38003.735470701</v>
      </c>
      <c r="K94" s="128">
        <f>IF(SUMIFS('4.gk_艺体质量'!E:E,'4.gk_艺体质量'!A:A,C94)&gt;0,SUMIFS('4.gk_艺体质量'!E:E,'4.gk_艺体质量'!A:A,C94),"")</f>
        <v>2026.57072394351</v>
      </c>
      <c r="L94" s="128">
        <f>IF(SUMIF('5.gk_超额目标'!B:B,C94,'5.gk_超额目标'!D:D)&gt;0,SUMIF('5.gk_超额目标'!B:B,C94,'5.gk_超额目标'!D:D),"")</f>
        <v>3631.04152484683</v>
      </c>
      <c r="M94" s="128">
        <f>IF(SUMIF('6.gk_年级管理'!A:A,C94,'6.gk_年级管理'!D:D)&gt;0,SUMIF('6.gk_年级管理'!A:A,C94,'6.gk_年级管理'!D:D),"")</f>
        <v>2180.88</v>
      </c>
      <c r="N94" s="128">
        <f>IF(SUMIF('7.gk_C9院校考核'!B:B,C94,'7.gk_C9院校考核'!F:F)&gt;0,SUMIF('7.gk_C9院校考核'!B:B,C94,'7.gk_C9院校考核'!F:F),"")</f>
        <v>7500</v>
      </c>
      <c r="O94" s="67">
        <f t="shared" si="7"/>
        <v>85244.1888614318</v>
      </c>
      <c r="P94" s="25">
        <f t="shared" si="8"/>
        <v>85244.1888614318</v>
      </c>
      <c r="Q94" s="25">
        <f t="shared" si="10"/>
        <v>85244.1888614318</v>
      </c>
      <c r="R94" s="133"/>
    </row>
    <row r="95" ht="15.95" customHeight="1" spans="1:18">
      <c r="A95" s="118">
        <v>88</v>
      </c>
      <c r="B95" s="118" t="s">
        <v>195</v>
      </c>
      <c r="C95" s="118" t="s">
        <v>196</v>
      </c>
      <c r="D95" s="127" t="str">
        <f>IF(SUMIF(高一质量奖!A:A,C95,高一质量奖!B:B)&gt;0,SUMIF(高一质量奖!A:A,C95,高一质量奖!B:B),"")</f>
        <v/>
      </c>
      <c r="E95" s="127" t="str">
        <f>IF(SUMIF(高二进步奖!A:A,C95,高二进步奖!B:B)&gt;0,SUMIF(高二进步奖!A:A,C95,高二进步奖!B:B),"")</f>
        <v/>
      </c>
      <c r="F95" s="127" t="str">
        <f>IF(SUMIF(高三进步奖!A:A,C95,高三进步奖!D:D)&gt;0,SUMIF(高三进步奖!A:A,C95,高三进步奖!D:D),"")</f>
        <v/>
      </c>
      <c r="G95" s="122">
        <f t="shared" si="9"/>
        <v>0</v>
      </c>
      <c r="H95" s="128">
        <f>IF(SUMIFS('1.gk_工作量'!$M$4:$M$93,'1.gk_工作量'!$B$4:$B$93,C95)&gt;0,SUMIFS('1.gk_工作量'!$M$4:$M$93,'1.gk_工作量'!$B$4:$B$93,C95),"")</f>
        <v>5159.1940431869</v>
      </c>
      <c r="I95" s="128">
        <f>IF(SUMIFS('2.gk_过程评价'!$D:$D,'2.gk_过程评价'!$B:$B,C95)&gt;0,SUMIFS('2.gk_过程评价'!$D:$D,'2.gk_过程评价'!$B:$B,C95),"")</f>
        <v>4368.8903228424</v>
      </c>
      <c r="J95" s="65">
        <f>IF(SUMIF('3.gk_上线质量'!B:B,C95,'3.gk_上线质量'!D:D)&lt;&gt;0,SUMIF('3.gk_上线质量'!B:B,C95,'3.gk_上线质量'!D:D),"")</f>
        <v>8522.03020832843</v>
      </c>
      <c r="K95" s="128" t="str">
        <f>IF(SUMIFS('4.gk_艺体质量'!E:E,'4.gk_艺体质量'!A:A,C95)&gt;0,SUMIFS('4.gk_艺体质量'!E:E,'4.gk_艺体质量'!A:A,C95),"")</f>
        <v/>
      </c>
      <c r="L95" s="128">
        <f>IF(SUMIF('5.gk_超额目标'!B:B,C95,'5.gk_超额目标'!D:D)&gt;0,SUMIF('5.gk_超额目标'!B:B,C95,'5.gk_超额目标'!D:D),"")</f>
        <v>1772.63444520082</v>
      </c>
      <c r="M95" s="128" t="str">
        <f>IF(SUMIF('6.gk_年级管理'!A:A,C95,'6.gk_年级管理'!D:D)&gt;0,SUMIF('6.gk_年级管理'!A:A,C95,'6.gk_年级管理'!D:D),"")</f>
        <v/>
      </c>
      <c r="N95" s="128" t="str">
        <f>IF(SUMIF('7.gk_C9院校考核'!B:B,C95,'7.gk_C9院校考核'!F:F)&gt;0,SUMIF('7.gk_C9院校考核'!B:B,C95,'7.gk_C9院校考核'!F:F),"")</f>
        <v/>
      </c>
      <c r="O95" s="67">
        <f t="shared" si="7"/>
        <v>19822.7490195585</v>
      </c>
      <c r="P95" s="25">
        <f t="shared" si="8"/>
        <v>19822.7490195585</v>
      </c>
      <c r="Q95" s="25">
        <f t="shared" si="10"/>
        <v>19822.7490195585</v>
      </c>
      <c r="R95" s="133" t="s">
        <v>56</v>
      </c>
    </row>
    <row r="96" ht="15.95" customHeight="1" spans="1:18">
      <c r="A96" s="118">
        <v>89</v>
      </c>
      <c r="B96" s="118" t="s">
        <v>197</v>
      </c>
      <c r="C96" s="118" t="s">
        <v>198</v>
      </c>
      <c r="D96" s="127" t="str">
        <f>IF(SUMIF(高一质量奖!A:A,C96,高一质量奖!B:B)&gt;0,SUMIF(高一质量奖!A:A,C96,高一质量奖!B:B),"")</f>
        <v/>
      </c>
      <c r="E96" s="127" t="str">
        <f>IF(SUMIF(高二进步奖!A:A,C96,高二进步奖!B:B)&gt;0,SUMIF(高二进步奖!A:A,C96,高二进步奖!B:B),"")</f>
        <v/>
      </c>
      <c r="F96" s="127" t="str">
        <f>IF(SUMIF(高三进步奖!A:A,C96,高三进步奖!D:D)&gt;0,SUMIF(高三进步奖!A:A,C96,高三进步奖!D:D),"")</f>
        <v/>
      </c>
      <c r="G96" s="122">
        <f t="shared" si="9"/>
        <v>0</v>
      </c>
      <c r="H96" s="128">
        <f>IF(SUMIFS('1.gk_工作量'!$M$4:$M$93,'1.gk_工作量'!$B$4:$B$93,C96)&gt;0,SUMIFS('1.gk_工作量'!$M$4:$M$93,'1.gk_工作量'!$B$4:$B$93,C96),"")</f>
        <v>15581.8589946367</v>
      </c>
      <c r="I96" s="128">
        <f>IF(SUMIFS('2.gk_过程评价'!$D:$D,'2.gk_过程评价'!$B:$B,C96)&gt;0,SUMIFS('2.gk_过程评价'!$D:$D,'2.gk_过程评价'!$B:$B,C96),"")</f>
        <v>13122.8716231757</v>
      </c>
      <c r="J96" s="65">
        <f>IF(SUMIF('3.gk_上线质量'!B:B,C96,'3.gk_上线质量'!D:D)&lt;&gt;0,SUMIF('3.gk_上线质量'!B:B,C96,'3.gk_上线质量'!D:D),"")</f>
        <v>30569.5553306327</v>
      </c>
      <c r="K96" s="128">
        <f>IF(SUMIFS('4.gk_艺体质量'!E:E,'4.gk_艺体质量'!A:A,C96)&gt;0,SUMIFS('4.gk_艺体质量'!E:E,'4.gk_艺体质量'!A:A,C96),"")</f>
        <v>358.802685550654</v>
      </c>
      <c r="L96" s="128">
        <f>IF(SUMIF('5.gk_超额目标'!B:B,C96,'5.gk_超额目标'!D:D)&gt;0,SUMIF('5.gk_超额目标'!B:B,C96,'5.gk_超额目标'!D:D),"")</f>
        <v>4117.08645336964</v>
      </c>
      <c r="M96" s="128" t="str">
        <f>IF(SUMIF('6.gk_年级管理'!A:A,C96,'6.gk_年级管理'!D:D)&gt;0,SUMIF('6.gk_年级管理'!A:A,C96,'6.gk_年级管理'!D:D),"")</f>
        <v/>
      </c>
      <c r="N96" s="128" t="str">
        <f>IF(SUMIF('7.gk_C9院校考核'!B:B,C96,'7.gk_C9院校考核'!F:F)&gt;0,SUMIF('7.gk_C9院校考核'!B:B,C96,'7.gk_C9院校考核'!F:F),"")</f>
        <v/>
      </c>
      <c r="O96" s="67">
        <f t="shared" si="7"/>
        <v>63750.1750873654</v>
      </c>
      <c r="P96" s="25">
        <f t="shared" si="8"/>
        <v>63750.1750873654</v>
      </c>
      <c r="Q96" s="25">
        <f t="shared" si="10"/>
        <v>63750.1750873654</v>
      </c>
      <c r="R96" s="133" t="s">
        <v>56</v>
      </c>
    </row>
    <row r="97" ht="15.95" customHeight="1" spans="1:18">
      <c r="A97" s="118">
        <v>90</v>
      </c>
      <c r="B97" s="118" t="s">
        <v>199</v>
      </c>
      <c r="C97" s="118" t="s">
        <v>200</v>
      </c>
      <c r="D97" s="127" t="str">
        <f>IF(SUMIF(高一质量奖!A:A,C97,高一质量奖!B:B)&gt;0,SUMIF(高一质量奖!A:A,C97,高一质量奖!B:B),"")</f>
        <v/>
      </c>
      <c r="E97" s="127" t="str">
        <f>IF(SUMIF(高二进步奖!A:A,C97,高二进步奖!B:B)&gt;0,SUMIF(高二进步奖!A:A,C97,高二进步奖!B:B),"")</f>
        <v/>
      </c>
      <c r="F97" s="127" t="str">
        <f>IF(SUMIF(高三进步奖!A:A,C97,高三进步奖!D:D)&gt;0,SUMIF(高三进步奖!A:A,C97,高三进步奖!D:D),"")</f>
        <v/>
      </c>
      <c r="G97" s="122">
        <f t="shared" si="9"/>
        <v>0</v>
      </c>
      <c r="H97" s="128">
        <f>IF(SUMIFS('1.gk_工作量'!$M$4:$M$93,'1.gk_工作量'!$B$4:$B$93,C97)&gt;0,SUMIFS('1.gk_工作量'!$M$4:$M$93,'1.gk_工作量'!$B$4:$B$93,C97),"")</f>
        <v>13475.1758468736</v>
      </c>
      <c r="I97" s="128">
        <f>IF(SUMIFS('2.gk_过程评价'!$D:$D,'2.gk_过程评价'!$B:$B,C97)&gt;0,SUMIFS('2.gk_过程评价'!$D:$D,'2.gk_过程评价'!$B:$B,C97),"")</f>
        <v>13251.1022573444</v>
      </c>
      <c r="J97" s="65">
        <f>IF(SUMIF('3.gk_上线质量'!B:B,C97,'3.gk_上线质量'!D:D)&lt;&gt;0,SUMIF('3.gk_上线质量'!B:B,C97,'3.gk_上线质量'!D:D),"")</f>
        <v>37555.0376680655</v>
      </c>
      <c r="K97" s="128">
        <f>IF(SUMIFS('4.gk_艺体质量'!E:E,'4.gk_艺体质量'!A:A,C97)&gt;0,SUMIFS('4.gk_艺体质量'!E:E,'4.gk_艺体质量'!A:A,C97),"")</f>
        <v>1594.67860244735</v>
      </c>
      <c r="L97" s="128">
        <f>IF(SUMIF('5.gk_超额目标'!B:B,C97,'5.gk_超额目标'!D:D)&gt;0,SUMIF('5.gk_超额目标'!B:B,C97,'5.gk_超额目标'!D:D),"")</f>
        <v>2925.79986385296</v>
      </c>
      <c r="M97" s="128">
        <f>IF(SUMIF('6.gk_年级管理'!A:A,C97,'6.gk_年级管理'!D:D)&gt;0,SUMIF('6.gk_年级管理'!A:A,C97,'6.gk_年级管理'!D:D),"")</f>
        <v>2180.88</v>
      </c>
      <c r="N97" s="128">
        <f>IF(SUMIF('7.gk_C9院校考核'!B:B,C97,'7.gk_C9院校考核'!F:F)&gt;0,SUMIF('7.gk_C9院校考核'!B:B,C97,'7.gk_C9院校考核'!F:F),"")</f>
        <v>7500</v>
      </c>
      <c r="O97" s="67">
        <f t="shared" si="7"/>
        <v>78482.6742385838</v>
      </c>
      <c r="P97" s="25">
        <f t="shared" si="8"/>
        <v>78482.6742385838</v>
      </c>
      <c r="Q97" s="25">
        <f t="shared" si="10"/>
        <v>78482.6742385838</v>
      </c>
      <c r="R97" s="133"/>
    </row>
    <row r="98" ht="15.95" customHeight="1" spans="1:18">
      <c r="A98" s="118">
        <v>91</v>
      </c>
      <c r="B98" s="118" t="s">
        <v>201</v>
      </c>
      <c r="C98" s="118" t="s">
        <v>202</v>
      </c>
      <c r="D98" s="127" t="str">
        <f>IF(SUMIF(高一质量奖!A:A,C98,高一质量奖!B:B)&gt;0,SUMIF(高一质量奖!A:A,C98,高一质量奖!B:B),"")</f>
        <v/>
      </c>
      <c r="E98" s="127" t="str">
        <f>IF(SUMIF(高二进步奖!A:A,C98,高二进步奖!B:B)&gt;0,SUMIF(高二进步奖!A:A,C98,高二进步奖!B:B),"")</f>
        <v/>
      </c>
      <c r="F98" s="127" t="str">
        <f>IF(SUMIF(高三进步奖!A:A,C98,高三进步奖!D:D)&gt;0,SUMIF(高三进步奖!A:A,C98,高三进步奖!D:D),"")</f>
        <v/>
      </c>
      <c r="G98" s="122">
        <f t="shared" si="9"/>
        <v>0</v>
      </c>
      <c r="H98" s="128">
        <f>IF(SUMIFS('1.gk_工作量'!$M$4:$M$93,'1.gk_工作量'!$B$4:$B$93,C98)&gt;0,SUMIFS('1.gk_工作量'!$M$4:$M$93,'1.gk_工作量'!$B$4:$B$93,C98),"")</f>
        <v>1246.51810540573</v>
      </c>
      <c r="I98" s="128" t="str">
        <f>IF(SUMIFS('2.gk_过程评价'!$D:$D,'2.gk_过程评价'!$B:$B,C98)&gt;0,SUMIFS('2.gk_过程评价'!$D:$D,'2.gk_过程评价'!$B:$B,C98),"")</f>
        <v/>
      </c>
      <c r="J98" s="65" t="str">
        <f>IF(SUMIF('3.gk_上线质量'!B:B,C98,'3.gk_上线质量'!D:D)&lt;&gt;0,SUMIF('3.gk_上线质量'!B:B,C98,'3.gk_上线质量'!D:D),"")</f>
        <v/>
      </c>
      <c r="K98" s="128">
        <f>IF(SUMIFS('4.gk_艺体质量'!E:E,'4.gk_艺体质量'!A:A,C98)&gt;0,SUMIFS('4.gk_艺体质量'!E:E,'4.gk_艺体质量'!A:A,C98),"")</f>
        <v>7400</v>
      </c>
      <c r="L98" s="128" t="str">
        <f>IF(SUMIF('5.gk_超额目标'!B:B,C98,'5.gk_超额目标'!D:D)&gt;0,SUMIF('5.gk_超额目标'!B:B,C98,'5.gk_超额目标'!D:D),"")</f>
        <v/>
      </c>
      <c r="M98" s="128" t="str">
        <f>IF(SUMIF('6.gk_年级管理'!A:A,C98,'6.gk_年级管理'!D:D)&gt;0,SUMIF('6.gk_年级管理'!A:A,C98,'6.gk_年级管理'!D:D),"")</f>
        <v/>
      </c>
      <c r="N98" s="128" t="str">
        <f>IF(SUMIF('7.gk_C9院校考核'!B:B,C98,'7.gk_C9院校考核'!F:F)&gt;0,SUMIF('7.gk_C9院校考核'!B:B,C98,'7.gk_C9院校考核'!F:F),"")</f>
        <v/>
      </c>
      <c r="O98" s="67">
        <f t="shared" si="7"/>
        <v>8646.51810540573</v>
      </c>
      <c r="P98" s="25">
        <f t="shared" si="8"/>
        <v>8646.51810540573</v>
      </c>
      <c r="Q98" s="25">
        <f t="shared" si="10"/>
        <v>8646.51810540573</v>
      </c>
      <c r="R98" s="133"/>
    </row>
    <row r="99" ht="15.95" customHeight="1" spans="1:18">
      <c r="A99" s="118">
        <v>92</v>
      </c>
      <c r="B99" s="118" t="s">
        <v>203</v>
      </c>
      <c r="C99" s="118" t="s">
        <v>204</v>
      </c>
      <c r="D99" s="127" t="str">
        <f>IF(SUMIF(高一质量奖!A:A,C99,高一质量奖!B:B)&gt;0,SUMIF(高一质量奖!A:A,C99,高一质量奖!B:B),"")</f>
        <v/>
      </c>
      <c r="E99" s="127">
        <f>IF(SUMIF(高二进步奖!A:A,C99,高二进步奖!B:B)&gt;0,SUMIF(高二进步奖!A:A,C99,高二进步奖!B:B),"")</f>
        <v>1945.6</v>
      </c>
      <c r="F99" s="127" t="str">
        <f>IF(SUMIF(高三进步奖!A:A,C99,高三进步奖!D:D)&gt;0,SUMIF(高三进步奖!A:A,C99,高三进步奖!D:D),"")</f>
        <v/>
      </c>
      <c r="G99" s="122">
        <f t="shared" si="9"/>
        <v>1945.6</v>
      </c>
      <c r="H99" s="128" t="str">
        <f>IF(SUMIFS('1.gk_工作量'!$M$4:$M$93,'1.gk_工作量'!$B$4:$B$93,C99)&gt;0,SUMIFS('1.gk_工作量'!$M$4:$M$93,'1.gk_工作量'!$B$4:$B$93,C99),"")</f>
        <v/>
      </c>
      <c r="I99" s="128" t="str">
        <f>IF(SUMIFS('2.gk_过程评价'!$D:$D,'2.gk_过程评价'!$B:$B,C99)&gt;0,SUMIFS('2.gk_过程评价'!$D:$D,'2.gk_过程评价'!$B:$B,C99),"")</f>
        <v/>
      </c>
      <c r="J99" s="65" t="str">
        <f>IF(SUMIF('3.gk_上线质量'!B:B,C99,'3.gk_上线质量'!D:D)&lt;&gt;0,SUMIF('3.gk_上线质量'!B:B,C99,'3.gk_上线质量'!D:D),"")</f>
        <v/>
      </c>
      <c r="K99" s="128" t="str">
        <f>IF(SUMIFS('4.gk_艺体质量'!E:E,'4.gk_艺体质量'!A:A,C99)&gt;0,SUMIFS('4.gk_艺体质量'!E:E,'4.gk_艺体质量'!A:A,C99),"")</f>
        <v/>
      </c>
      <c r="L99" s="128" t="str">
        <f>IF(SUMIF('5.gk_超额目标'!B:B,C99,'5.gk_超额目标'!D:D)&gt;0,SUMIF('5.gk_超额目标'!B:B,C99,'5.gk_超额目标'!D:D),"")</f>
        <v/>
      </c>
      <c r="M99" s="128" t="str">
        <f>IF(SUMIF('6.gk_年级管理'!A:A,C99,'6.gk_年级管理'!D:D)&gt;0,SUMIF('6.gk_年级管理'!A:A,C99,'6.gk_年级管理'!D:D),"")</f>
        <v/>
      </c>
      <c r="N99" s="128" t="str">
        <f>IF(SUMIF('7.gk_C9院校考核'!B:B,C99,'7.gk_C9院校考核'!F:F)&gt;0,SUMIF('7.gk_C9院校考核'!B:B,C99,'7.gk_C9院校考核'!F:F),"")</f>
        <v/>
      </c>
      <c r="O99" s="67">
        <f t="shared" si="7"/>
        <v>0</v>
      </c>
      <c r="P99" s="25">
        <f t="shared" si="8"/>
        <v>1945.6</v>
      </c>
      <c r="Q99" s="25">
        <f t="shared" si="10"/>
        <v>1945.6</v>
      </c>
      <c r="R99" s="133"/>
    </row>
    <row r="100" ht="15.95" customHeight="1" spans="1:18">
      <c r="A100" s="118">
        <v>93</v>
      </c>
      <c r="B100" s="118" t="s">
        <v>205</v>
      </c>
      <c r="C100" s="118" t="s">
        <v>206</v>
      </c>
      <c r="D100" s="127" t="str">
        <f>IF(SUMIF(高一质量奖!A:A,C100,高一质量奖!B:B)&gt;0,SUMIF(高一质量奖!A:A,C100,高一质量奖!B:B),"")</f>
        <v/>
      </c>
      <c r="E100" s="127" t="str">
        <f>IF(SUMIF(高二进步奖!A:A,C100,高二进步奖!B:B)&gt;0,SUMIF(高二进步奖!A:A,C100,高二进步奖!B:B),"")</f>
        <v/>
      </c>
      <c r="F100" s="127" t="str">
        <f>IF(SUMIF(高三进步奖!A:A,C100,高三进步奖!D:D)&gt;0,SUMIF(高三进步奖!A:A,C100,高三进步奖!D:D),"")</f>
        <v/>
      </c>
      <c r="G100" s="122">
        <f t="shared" si="9"/>
        <v>0</v>
      </c>
      <c r="H100" s="128">
        <f>IF(SUMIFS('1.gk_工作量'!$M$4:$M$93,'1.gk_工作量'!$B$4:$B$93,C100)&gt;0,SUMIFS('1.gk_工作量'!$M$4:$M$93,'1.gk_工作量'!$B$4:$B$93,C100),"")</f>
        <v>13780.5530011275</v>
      </c>
      <c r="I100" s="128">
        <f>IF(SUMIFS('2.gk_过程评价'!$D:$D,'2.gk_过程评价'!$B:$B,C100)&gt;0,SUMIFS('2.gk_过程评价'!$D:$D,'2.gk_过程评价'!$B:$B,C100),"")</f>
        <v>12824.4723381062</v>
      </c>
      <c r="J100" s="65">
        <f>IF(SUMIF('3.gk_上线质量'!B:B,C100,'3.gk_上线质量'!D:D)&lt;&gt;0,SUMIF('3.gk_上线质量'!B:B,C100,'3.gk_上线质量'!D:D),"")</f>
        <v>19240.7428245233</v>
      </c>
      <c r="K100" s="128">
        <f>IF(SUMIFS('4.gk_艺体质量'!E:E,'4.gk_艺体质量'!A:A,C100)&gt;0,SUMIFS('4.gk_艺体质量'!E:E,'4.gk_艺体质量'!A:A,C100),"")</f>
        <v>159.467860244735</v>
      </c>
      <c r="L100" s="128">
        <f>IF(SUMIF('5.gk_超额目标'!B:B,C100,'5.gk_超额目标'!D:D)&gt;0,SUMIF('5.gk_超额目标'!B:B,C100,'5.gk_超额目标'!D:D),"")</f>
        <v>2830.49693669163</v>
      </c>
      <c r="M100" s="128" t="str">
        <f>IF(SUMIF('6.gk_年级管理'!A:A,C100,'6.gk_年级管理'!D:D)&gt;0,SUMIF('6.gk_年级管理'!A:A,C100,'6.gk_年级管理'!D:D),"")</f>
        <v/>
      </c>
      <c r="N100" s="128" t="str">
        <f>IF(SUMIF('7.gk_C9院校考核'!B:B,C100,'7.gk_C9院校考核'!F:F)&gt;0,SUMIF('7.gk_C9院校考核'!B:B,C100,'7.gk_C9院校考核'!F:F),"")</f>
        <v/>
      </c>
      <c r="O100" s="67">
        <f t="shared" si="7"/>
        <v>48835.7329606934</v>
      </c>
      <c r="P100" s="25">
        <f t="shared" si="8"/>
        <v>48835.7329606934</v>
      </c>
      <c r="Q100" s="25">
        <f t="shared" si="10"/>
        <v>48835.7329606934</v>
      </c>
      <c r="R100" s="133"/>
    </row>
    <row r="101" ht="15.95" customHeight="1" spans="1:18">
      <c r="A101" s="118">
        <v>94</v>
      </c>
      <c r="B101" s="1" t="s">
        <v>207</v>
      </c>
      <c r="C101" s="118" t="s">
        <v>208</v>
      </c>
      <c r="D101" s="127"/>
      <c r="E101" s="127"/>
      <c r="F101" s="127"/>
      <c r="G101" s="122"/>
      <c r="H101" s="128">
        <f>IF(SUMIFS('1.gk_工作量'!$M$4:$M$93,'1.gk_工作量'!$B$4:$B$93,C101)&gt;0,SUMIFS('1.gk_工作量'!$M$4:$M$93,'1.gk_工作量'!$B$4:$B$93,C101),"")</f>
        <v>12451.0992400207</v>
      </c>
      <c r="I101" s="128"/>
      <c r="J101" s="65"/>
      <c r="K101" s="128"/>
      <c r="L101" s="128"/>
      <c r="M101" s="128"/>
      <c r="N101" s="128"/>
      <c r="O101" s="67">
        <f t="shared" si="7"/>
        <v>12451.0992400207</v>
      </c>
      <c r="P101" s="25">
        <f t="shared" si="8"/>
        <v>12451.0992400207</v>
      </c>
      <c r="Q101" s="25">
        <f t="shared" si="10"/>
        <v>12451.0992400207</v>
      </c>
      <c r="R101" s="133"/>
    </row>
    <row r="102" ht="15.95" customHeight="1" spans="1:18">
      <c r="A102" s="118">
        <v>95</v>
      </c>
      <c r="B102" s="118" t="s">
        <v>209</v>
      </c>
      <c r="C102" s="118" t="s">
        <v>210</v>
      </c>
      <c r="D102" s="127" t="str">
        <f>IF(SUMIF(高一质量奖!A:A,C102,高一质量奖!B:B)&gt;0,SUMIF(高一质量奖!A:A,C102,高一质量奖!B:B),"")</f>
        <v/>
      </c>
      <c r="E102" s="127" t="str">
        <f>IF(SUMIF(高二进步奖!A:A,C102,高二进步奖!B:B)&gt;0,SUMIF(高二进步奖!A:A,C102,高二进步奖!B:B),"")</f>
        <v/>
      </c>
      <c r="F102" s="127" t="str">
        <f>IF(SUMIF(高三进步奖!A:A,C102,高三进步奖!D:D)&gt;0,SUMIF(高三进步奖!A:A,C102,高三进步奖!D:D),"")</f>
        <v/>
      </c>
      <c r="G102" s="122">
        <f t="shared" si="9"/>
        <v>0</v>
      </c>
      <c r="H102" s="128">
        <f>IF(SUMIFS('1.gk_工作量'!$M$4:$M$93,'1.gk_工作量'!$B$4:$B$93,C102)&gt;0,SUMIFS('1.gk_工作量'!$M$4:$M$93,'1.gk_工作量'!$B$4:$B$93,C102),"")</f>
        <v>1721.38214556029</v>
      </c>
      <c r="I102" s="128" t="str">
        <f>IF(SUMIFS('2.gk_过程评价'!$D:$D,'2.gk_过程评价'!$B:$B,C102)&gt;0,SUMIFS('2.gk_过程评价'!$D:$D,'2.gk_过程评价'!$B:$B,C102),"")</f>
        <v/>
      </c>
      <c r="J102" s="65" t="str">
        <f>IF(SUMIF('3.gk_上线质量'!B:B,C102,'3.gk_上线质量'!D:D)&lt;&gt;0,SUMIF('3.gk_上线质量'!B:B,C102,'3.gk_上线质量'!D:D),"")</f>
        <v/>
      </c>
      <c r="K102" s="128">
        <f>IF(SUMIFS('4.gk_艺体质量'!E:E,'4.gk_艺体质量'!A:A,C102)&gt;0,SUMIFS('4.gk_艺体质量'!E:E,'4.gk_艺体质量'!A:A,C102),"")</f>
        <v>8900</v>
      </c>
      <c r="L102" s="128" t="str">
        <f>IF(SUMIF('5.gk_超额目标'!B:B,C102,'5.gk_超额目标'!D:D)&gt;0,SUMIF('5.gk_超额目标'!B:B,C102,'5.gk_超额目标'!D:D),"")</f>
        <v/>
      </c>
      <c r="M102" s="128" t="str">
        <f>IF(SUMIF('6.gk_年级管理'!A:A,C102,'6.gk_年级管理'!D:D)&gt;0,SUMIF('6.gk_年级管理'!A:A,C102,'6.gk_年级管理'!D:D),"")</f>
        <v/>
      </c>
      <c r="N102" s="128" t="str">
        <f>IF(SUMIF('7.gk_C9院校考核'!B:B,C102,'7.gk_C9院校考核'!F:F)&gt;0,SUMIF('7.gk_C9院校考核'!B:B,C102,'7.gk_C9院校考核'!F:F),"")</f>
        <v/>
      </c>
      <c r="O102" s="67">
        <f t="shared" si="7"/>
        <v>10621.3821455603</v>
      </c>
      <c r="P102" s="25">
        <f t="shared" si="8"/>
        <v>10621.3821455603</v>
      </c>
      <c r="Q102" s="25">
        <f t="shared" si="10"/>
        <v>10621.3821455603</v>
      </c>
      <c r="R102" s="133"/>
    </row>
    <row r="103" ht="20.25" customHeight="1" spans="1:18">
      <c r="C103" s="105" t="s">
        <v>211</v>
      </c>
      <c r="D103" s="135">
        <f t="shared" ref="D103:K103" si="11">SUM(D8:D102)</f>
        <v>0</v>
      </c>
      <c r="E103" s="135">
        <f t="shared" si="11"/>
        <v>10240</v>
      </c>
      <c r="F103" s="135">
        <f t="shared" si="11"/>
        <v>17280</v>
      </c>
      <c r="G103" s="136">
        <f t="shared" si="11"/>
        <v>27520</v>
      </c>
      <c r="H103" s="135">
        <f t="shared" si="11"/>
        <v>763032</v>
      </c>
      <c r="I103" s="135">
        <f t="shared" si="11"/>
        <v>669257.789954338</v>
      </c>
      <c r="J103" s="137">
        <f t="shared" si="11"/>
        <v>892343.719939117</v>
      </c>
      <c r="K103" s="135">
        <f t="shared" si="11"/>
        <v>316806.490106545</v>
      </c>
      <c r="L103" s="135">
        <f t="shared" ref="L103:Q103" si="12">SUM(L8:L102)</f>
        <v>168000</v>
      </c>
      <c r="M103" s="135">
        <f t="shared" si="12"/>
        <v>74560.24</v>
      </c>
      <c r="N103" s="135">
        <f t="shared" si="12"/>
        <v>50000</v>
      </c>
      <c r="O103" s="135">
        <f t="shared" si="12"/>
        <v>2934000.24</v>
      </c>
      <c r="P103" s="135">
        <f t="shared" si="12"/>
        <v>2961520.24</v>
      </c>
      <c r="Q103" s="29">
        <f t="shared" si="12"/>
        <v>2939442.32085538</v>
      </c>
      <c r="R103" s="135"/>
    </row>
  </sheetData>
  <sheetProtection formatCells="0" formatColumns="0" formatRows="0" insertRows="0" insertColumns="0" insertHyperlinks="0" deleteColumns="0" deleteRows="0" sort="0" autoFilter="0" pivotTables="0"/>
  <mergeCells count="23">
    <mergeCell ref="A1:R1"/>
    <mergeCell ref="A2:R2"/>
    <mergeCell ref="A3:R3"/>
    <mergeCell ref="A4:R4"/>
    <mergeCell ref="D5:G5"/>
    <mergeCell ref="H5:O5"/>
    <mergeCell ref="I6:J6"/>
    <mergeCell ref="A5:A7"/>
    <mergeCell ref="B5:B7"/>
    <mergeCell ref="C5:C7"/>
    <mergeCell ref="D6:D7"/>
    <mergeCell ref="E6:E7"/>
    <mergeCell ref="F6:F7"/>
    <mergeCell ref="G6:G7"/>
    <mergeCell ref="H6:H7"/>
    <mergeCell ref="K6:K7"/>
    <mergeCell ref="L6:L7"/>
    <mergeCell ref="M6:M7"/>
    <mergeCell ref="N6:N7"/>
    <mergeCell ref="O6:O7"/>
    <mergeCell ref="P5:P7"/>
    <mergeCell ref="Q5:Q7"/>
    <mergeCell ref="R5:R7"/>
  </mergeCells>
  <printOptions horizontalCentered="1"/>
  <pageMargins left="0.7" right="0.7" top="0.75" bottom="0.75" header="0.3" footer="0.3"/>
  <pageSetup paperSize="9" scale="90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8" outlineLevelRow="2" outlineLevelCol="1"/>
  <cols>
    <col min="1" max="1" width="11.375" style="38" customWidth="1"/>
    <col min="2" max="2" width="13.125" style="100" customWidth="1"/>
  </cols>
  <sheetData>
    <row r="1" spans="1:2">
      <c r="A1" s="101" t="s">
        <v>6</v>
      </c>
      <c r="B1" s="102" t="s">
        <v>212</v>
      </c>
    </row>
    <row r="2" ht="13.5" spans="1:2">
      <c r="A2" s="103"/>
      <c r="B2" s="104"/>
    </row>
    <row r="3" ht="13.5" spans="1:2">
      <c r="A3" s="7"/>
      <c r="B3" s="104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I19" sqref="I19"/>
    </sheetView>
  </sheetViews>
  <sheetFormatPr defaultColWidth="9" defaultRowHeight="18" outlineLevelRow="6" outlineLevelCol="1"/>
  <cols>
    <col min="1" max="1" width="14.25" style="38" customWidth="1"/>
    <col min="2" max="2" width="14.25" style="96" customWidth="1"/>
  </cols>
  <sheetData>
    <row r="1" ht="18.75" spans="1:2">
      <c r="A1" s="97" t="s">
        <v>6</v>
      </c>
      <c r="B1" s="98" t="s">
        <v>211</v>
      </c>
    </row>
    <row r="2" ht="18.75" spans="1:2">
      <c r="A2" s="8" t="s">
        <v>192</v>
      </c>
      <c r="B2" s="96">
        <v>3235.84</v>
      </c>
    </row>
    <row r="3" ht="18.75" spans="1:2">
      <c r="A3" s="8" t="s">
        <v>62</v>
      </c>
      <c r="B3" s="96">
        <v>1495.04</v>
      </c>
    </row>
    <row r="4" ht="18.75" spans="1:2">
      <c r="A4" s="8" t="s">
        <v>162</v>
      </c>
      <c r="B4" s="96">
        <v>2682.88</v>
      </c>
    </row>
    <row r="5" ht="18.75" spans="1:2">
      <c r="A5" s="99" t="s">
        <v>204</v>
      </c>
      <c r="B5" s="96">
        <v>1945.6</v>
      </c>
    </row>
    <row r="6" ht="18.75" spans="1:2">
      <c r="A6" s="8" t="s">
        <v>130</v>
      </c>
      <c r="B6" s="96">
        <v>880.64</v>
      </c>
    </row>
    <row r="7" spans="1:2">
      <c r="B7" s="96">
        <f>SUM(B2:B6)</f>
        <v>10240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130" zoomScaleNormal="130" workbookViewId="0">
      <pane xSplit="1" ySplit="1" topLeftCell="B2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3.5" outlineLevelCol="3"/>
  <cols>
    <col min="2" max="2" width="11.625" style="94" customWidth="1"/>
    <col min="3" max="4" width="10.5" style="94" customWidth="1"/>
  </cols>
  <sheetData>
    <row r="1" ht="26.25" customHeight="1" spans="1:4">
      <c r="A1" s="7" t="s">
        <v>213</v>
      </c>
      <c r="B1" s="95" t="s">
        <v>212</v>
      </c>
      <c r="C1" s="95" t="s">
        <v>214</v>
      </c>
      <c r="D1" s="95" t="s">
        <v>211</v>
      </c>
    </row>
    <row r="2" ht="20.1" customHeight="1" spans="1:4">
      <c r="A2" s="7" t="s">
        <v>170</v>
      </c>
      <c r="B2" s="95"/>
      <c r="C2" s="95">
        <v>3885.30517595364</v>
      </c>
      <c r="D2" s="95">
        <f>SUM(B2:C2)</f>
        <v>3885.30517595364</v>
      </c>
    </row>
    <row r="3" ht="20.1" customHeight="1" spans="1:4">
      <c r="A3" s="7" t="s">
        <v>91</v>
      </c>
      <c r="B3" s="95"/>
      <c r="C3" s="95">
        <v>4822.62929868487</v>
      </c>
      <c r="D3" s="95">
        <f t="shared" ref="D3:D8" si="0">SUM(B3:C3)</f>
        <v>4822.62929868487</v>
      </c>
    </row>
    <row r="4" ht="20.1" customHeight="1" spans="1:4">
      <c r="A4" s="7" t="s">
        <v>55</v>
      </c>
      <c r="B4" s="95"/>
      <c r="C4" s="95">
        <v>3862.70933450026</v>
      </c>
      <c r="D4" s="95">
        <f t="shared" si="0"/>
        <v>3862.70933450026</v>
      </c>
    </row>
    <row r="5" ht="20.1" customHeight="1" spans="1:4">
      <c r="A5" s="7" t="s">
        <v>100</v>
      </c>
      <c r="B5" s="95"/>
      <c r="C5" s="95">
        <v>1904.58757043959</v>
      </c>
      <c r="D5" s="95">
        <f t="shared" si="0"/>
        <v>1904.58757043959</v>
      </c>
    </row>
    <row r="6" ht="20.1" customHeight="1" spans="1:4">
      <c r="A6" s="7" t="s">
        <v>112</v>
      </c>
      <c r="B6" s="95"/>
      <c r="C6" s="95">
        <v>884.76862042165</v>
      </c>
      <c r="D6" s="95">
        <f t="shared" si="0"/>
        <v>884.76862042165</v>
      </c>
    </row>
    <row r="7" ht="20.1" customHeight="1" spans="1:4">
      <c r="A7" s="7" t="s">
        <v>120</v>
      </c>
      <c r="B7" s="95"/>
      <c r="C7" s="95">
        <v>972.279084354101</v>
      </c>
      <c r="D7" s="95">
        <f t="shared" si="0"/>
        <v>972.279084354101</v>
      </c>
    </row>
    <row r="8" ht="20.1" customHeight="1" spans="1:4">
      <c r="A8" s="7" t="s">
        <v>182</v>
      </c>
      <c r="B8" s="95"/>
      <c r="C8" s="95">
        <v>947.720915645899</v>
      </c>
      <c r="D8" s="95">
        <f t="shared" si="0"/>
        <v>947.720915645899</v>
      </c>
    </row>
    <row r="9" spans="1:4">
      <c r="A9" s="7" t="s">
        <v>211</v>
      </c>
      <c r="B9" s="95">
        <f>SUM(B2:B8)</f>
        <v>0</v>
      </c>
      <c r="C9" s="95">
        <f>SUM(C2:C8)</f>
        <v>17280</v>
      </c>
      <c r="D9" s="95">
        <f>SUM(D2:D8)</f>
        <v>17280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zoomScale="175" zoomScaleNormal="175" workbookViewId="0">
      <selection activeCell="E9" sqref="E9"/>
    </sheetView>
  </sheetViews>
  <sheetFormatPr defaultColWidth="9" defaultRowHeight="13.5" outlineLevelCol="4"/>
  <cols>
    <col min="1" max="1" width="15.5" style="13" customWidth="1"/>
    <col min="2" max="2" width="7.875" style="13" customWidth="1"/>
    <col min="3" max="3" width="22.75" style="13" customWidth="1"/>
    <col min="4" max="4" width="19.125" style="76" customWidth="1"/>
    <col min="5" max="5" width="54.125" style="77" customWidth="1"/>
  </cols>
  <sheetData>
    <row r="1" ht="14.25" spans="1:5">
      <c r="A1" s="78"/>
      <c r="B1" s="79"/>
      <c r="C1" s="7" t="s">
        <v>215</v>
      </c>
      <c r="D1" s="80" t="s">
        <v>216</v>
      </c>
      <c r="E1" s="81" t="s">
        <v>217</v>
      </c>
    </row>
    <row r="2" ht="18.75" spans="1:5">
      <c r="A2" s="7" t="s">
        <v>218</v>
      </c>
      <c r="B2" s="7"/>
      <c r="C2" s="82" t="s">
        <v>219</v>
      </c>
      <c r="D2" s="83">
        <v>4645000</v>
      </c>
      <c r="E2" s="84" t="s">
        <v>220</v>
      </c>
    </row>
    <row r="3" ht="18.75" spans="1:5">
      <c r="A3" s="7"/>
      <c r="B3" s="7"/>
      <c r="C3" s="82" t="s">
        <v>221</v>
      </c>
      <c r="D3" s="83">
        <v>1310000</v>
      </c>
      <c r="E3" s="84"/>
    </row>
    <row r="4" ht="18.75" spans="1:5">
      <c r="A4" s="7"/>
      <c r="B4" s="7"/>
      <c r="C4" s="82" t="s">
        <v>222</v>
      </c>
      <c r="D4" s="83">
        <f>D2-D3</f>
        <v>3335000</v>
      </c>
      <c r="E4" s="84"/>
    </row>
    <row r="5" customHeight="1" spans="1:5">
      <c r="D5" s="13"/>
      <c r="E5" s="13"/>
    </row>
    <row r="6" ht="20.1" customHeight="1" spans="1:5">
      <c r="A6" s="7" t="s">
        <v>223</v>
      </c>
      <c r="B6" s="7"/>
      <c r="C6" s="82" t="s">
        <v>224</v>
      </c>
      <c r="D6" s="83">
        <f>D4*0.2</f>
        <v>667000</v>
      </c>
      <c r="E6" s="84" t="s">
        <v>225</v>
      </c>
    </row>
    <row r="7" ht="50.65" customHeight="1" spans="1:5">
      <c r="A7" s="7"/>
      <c r="B7" s="7"/>
      <c r="C7" s="82" t="s">
        <v>226</v>
      </c>
      <c r="D7" s="83">
        <v>74560</v>
      </c>
      <c r="E7" s="85" t="s">
        <v>227</v>
      </c>
    </row>
    <row r="8" ht="27.75" customHeight="1" spans="1:5">
      <c r="A8" s="7"/>
      <c r="B8" s="7"/>
      <c r="C8" s="82" t="s">
        <v>228</v>
      </c>
      <c r="D8" s="83">
        <v>50000</v>
      </c>
      <c r="E8" s="85"/>
    </row>
    <row r="9" ht="20.1" customHeight="1" spans="1:5">
      <c r="A9" s="7"/>
      <c r="B9" s="7"/>
      <c r="C9" s="82" t="s">
        <v>229</v>
      </c>
      <c r="D9" s="83">
        <f>D4-D6-D7-D8</f>
        <v>2543440</v>
      </c>
      <c r="E9" s="86" t="s">
        <v>230</v>
      </c>
    </row>
    <row r="10" ht="49.7" customHeight="1" spans="1:5">
      <c r="A10" s="7"/>
      <c r="B10" s="7"/>
      <c r="C10" s="87" t="s">
        <v>231</v>
      </c>
      <c r="D10" s="83">
        <v>168000</v>
      </c>
      <c r="E10" s="85" t="s">
        <v>232</v>
      </c>
    </row>
    <row r="11" ht="11.25" customHeight="1" spans="1:5">
      <c r="D11" s="88"/>
    </row>
    <row r="12" ht="20.1" customHeight="1" spans="1:5">
      <c r="A12" s="89" t="s">
        <v>233</v>
      </c>
      <c r="B12" s="89"/>
      <c r="C12" s="32" t="s">
        <v>234</v>
      </c>
      <c r="D12" s="82">
        <f>$D$9*0.3</f>
        <v>763032</v>
      </c>
      <c r="E12" s="84" t="s">
        <v>235</v>
      </c>
    </row>
    <row r="13" ht="20.1" customHeight="1" spans="1:5">
      <c r="A13" s="89"/>
      <c r="B13" s="89"/>
      <c r="C13" s="32" t="s">
        <v>236</v>
      </c>
      <c r="D13" s="82">
        <f>$D$9*0.7</f>
        <v>1780408</v>
      </c>
      <c r="E13" s="84" t="s">
        <v>237</v>
      </c>
    </row>
    <row r="14" ht="14.25" customHeight="1" spans="1:5">
      <c r="A14" s="90"/>
      <c r="B14" s="90"/>
      <c r="C14" s="90"/>
      <c r="D14" s="90"/>
      <c r="E14" s="90"/>
    </row>
    <row r="15" ht="50.1" customHeight="1" spans="1:5">
      <c r="A15" s="89" t="s">
        <v>238</v>
      </c>
      <c r="B15" s="89"/>
      <c r="C15" s="32" t="s">
        <v>239</v>
      </c>
      <c r="D15" s="82">
        <f>(2870000*0.8-74560*2870000/(2870000+415000))*0.7</f>
        <v>1561601.50989345</v>
      </c>
      <c r="E15" s="85" t="s">
        <v>240</v>
      </c>
    </row>
    <row r="16" ht="50.1" customHeight="1" spans="1:5">
      <c r="A16" s="89"/>
      <c r="B16" s="89"/>
      <c r="C16" s="32" t="s">
        <v>241</v>
      </c>
      <c r="D16" s="82">
        <f>(415000*0.8-74560*415000/(2870000+415000))*0.7</f>
        <v>225806.490106545</v>
      </c>
      <c r="E16" s="86"/>
    </row>
    <row r="17" ht="5.25" customHeight="1" spans="1:5">
      <c r="A17" s="90"/>
      <c r="B17" s="90"/>
      <c r="C17" s="90"/>
      <c r="D17" s="90"/>
      <c r="E17" s="91"/>
    </row>
    <row r="18" ht="29.1" customHeight="1" spans="1:5">
      <c r="A18" s="7" t="s">
        <v>239</v>
      </c>
      <c r="B18" s="7"/>
      <c r="C18" s="92" t="s">
        <v>242</v>
      </c>
      <c r="D18" s="82">
        <f>$D$15*3/7</f>
        <v>669257.789954338</v>
      </c>
      <c r="E18" s="85" t="s">
        <v>243</v>
      </c>
    </row>
    <row r="19" ht="31.35" customHeight="1" spans="1:5">
      <c r="A19" s="7"/>
      <c r="B19" s="7"/>
      <c r="C19" s="92" t="s">
        <v>244</v>
      </c>
      <c r="D19" s="82">
        <f>$D$15*4/7</f>
        <v>892343.719939117</v>
      </c>
      <c r="E19" s="85" t="s">
        <v>245</v>
      </c>
    </row>
    <row r="20" ht="20.1" customHeight="1" spans="1:5">
      <c r="C20" s="7"/>
      <c r="D20" s="82"/>
      <c r="E20" s="86"/>
    </row>
    <row r="21" ht="20.1" customHeight="1" spans="1:5">
      <c r="A21" s="7" t="s">
        <v>246</v>
      </c>
      <c r="B21" s="7"/>
      <c r="C21" s="93" t="s">
        <v>247</v>
      </c>
      <c r="D21" s="82">
        <f>$D$19*1</f>
        <v>892343.719939117</v>
      </c>
      <c r="E21" s="86" t="s">
        <v>248</v>
      </c>
    </row>
    <row r="22" ht="24" customHeight="1" spans="1:5">
      <c r="A22" s="7"/>
      <c r="B22" s="7"/>
      <c r="C22" s="93" t="s">
        <v>249</v>
      </c>
      <c r="D22" s="82">
        <f>$D$19*0</f>
        <v>0</v>
      </c>
      <c r="E22" s="85" t="s">
        <v>250</v>
      </c>
    </row>
    <row r="23" ht="20.1" customHeight="1"/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5:E5"/>
    <mergeCell ref="A14:E14"/>
    <mergeCell ref="A17:E17"/>
    <mergeCell ref="E2:E4"/>
    <mergeCell ref="E15:E16"/>
    <mergeCell ref="A18:B19"/>
    <mergeCell ref="A21:B22"/>
    <mergeCell ref="A2:B4"/>
    <mergeCell ref="A6:B10"/>
    <mergeCell ref="A12:B13"/>
    <mergeCell ref="A15:B16"/>
  </mergeCells>
  <printOptions horizontalCentered="1"/>
  <pageMargins left="0.7" right="0.7" top="0.75" bottom="0.75" header="0.3" footer="0.3"/>
  <pageSetup paperSize="9" scale="9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N28"/>
  <sheetViews>
    <sheetView zoomScale="115" zoomScaleNormal="115" workbookViewId="0">
      <selection activeCell="Q30" sqref="Q30"/>
    </sheetView>
  </sheetViews>
  <sheetFormatPr defaultColWidth="9" defaultRowHeight="13.5"/>
  <cols>
    <col min="2" max="9" width="9" style="13"/>
  </cols>
  <sheetData>
    <row r="28" spans="14:14">
      <c r="N28" s="14" t="s">
        <v>251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4"/>
  <sheetViews>
    <sheetView zoomScale="130" zoomScaleNormal="130" workbookViewId="0">
      <pane xSplit="2" ySplit="3" topLeftCell="C52" activePane="bottomRight" state="frozen"/>
      <selection/>
      <selection pane="topRight"/>
      <selection pane="bottomLeft"/>
      <selection pane="bottomRight" activeCell="O69" sqref="O69"/>
    </sheetView>
  </sheetViews>
  <sheetFormatPr defaultColWidth="9" defaultRowHeight="13.5"/>
  <cols>
    <col min="1" max="1" width="5.625" style="14" customWidth="1"/>
    <col min="2" max="2" width="14" style="13" customWidth="1"/>
    <col min="3" max="4" width="9" style="13" customWidth="1"/>
    <col min="5" max="5" width="12" style="13" customWidth="1"/>
    <col min="6" max="7" width="9" style="13" customWidth="1"/>
    <col min="8" max="8" width="10.625" style="14" customWidth="1"/>
    <col min="9" max="10" width="9" style="13" customWidth="1"/>
    <col min="11" max="11" width="10.875" style="14" customWidth="1"/>
    <col min="12" max="12" width="10.25" style="45" customWidth="1"/>
    <col min="13" max="13" width="10.75" style="14" customWidth="1"/>
    <col min="14" max="14" width="13" style="14" customWidth="1"/>
    <col min="15" max="16384" width="9" style="14"/>
  </cols>
  <sheetData>
    <row r="1" s="13" customFormat="1" ht="18.75" customHeight="1" spans="1:13">
      <c r="A1" s="46" t="s">
        <v>4</v>
      </c>
      <c r="B1" s="47" t="s">
        <v>6</v>
      </c>
      <c r="C1" s="46" t="s">
        <v>252</v>
      </c>
      <c r="D1" s="48"/>
      <c r="E1" s="49"/>
      <c r="F1" s="46" t="s">
        <v>253</v>
      </c>
      <c r="G1" s="48"/>
      <c r="H1" s="49"/>
      <c r="I1" s="46" t="s">
        <v>254</v>
      </c>
      <c r="J1" s="48"/>
      <c r="K1" s="49"/>
      <c r="L1" s="50" t="s">
        <v>255</v>
      </c>
      <c r="M1" s="51" t="s">
        <v>256</v>
      </c>
    </row>
    <row r="2" s="13" customFormat="1" ht="14.25" spans="1:13">
      <c r="A2" s="52"/>
      <c r="B2" s="53"/>
      <c r="C2" s="52" t="s">
        <v>257</v>
      </c>
      <c r="D2" s="54" t="s">
        <v>258</v>
      </c>
      <c r="E2" s="55" t="s">
        <v>259</v>
      </c>
      <c r="F2" s="52" t="s">
        <v>257</v>
      </c>
      <c r="G2" s="54" t="s">
        <v>258</v>
      </c>
      <c r="H2" s="55" t="s">
        <v>259</v>
      </c>
      <c r="I2" s="52" t="s">
        <v>257</v>
      </c>
      <c r="J2" s="54" t="s">
        <v>258</v>
      </c>
      <c r="K2" s="55" t="s">
        <v>259</v>
      </c>
      <c r="L2" s="56"/>
      <c r="M2" s="57"/>
    </row>
    <row r="3" s="13" customFormat="1" ht="18.75" customHeight="1" spans="1:13">
      <c r="A3" s="58"/>
      <c r="B3" s="59"/>
      <c r="C3" s="58"/>
      <c r="D3" s="60"/>
      <c r="E3" s="61">
        <f>(gk_质量奖分配!$D$12-$L$94)*0.2/SUM($C$4:$D$93)</f>
        <v>118.716010038641</v>
      </c>
      <c r="F3" s="58"/>
      <c r="G3" s="60"/>
      <c r="H3" s="61">
        <f>(gk_质量奖分配!$D$12-$L$94)*0.3/SUM($F$4:$G$93)</f>
        <v>166.425614296351</v>
      </c>
      <c r="I3" s="58"/>
      <c r="J3" s="60"/>
      <c r="K3" s="61">
        <f>(gk_质量奖分配!$D$12-$L$94)*0.5/SUM($I$4:$J$93)</f>
        <v>274.858702870213</v>
      </c>
      <c r="L3" s="62"/>
      <c r="M3" s="63"/>
    </row>
    <row r="4" ht="18" spans="1:13">
      <c r="A4" s="64">
        <v>1</v>
      </c>
      <c r="B4" s="41" t="s">
        <v>26</v>
      </c>
      <c r="C4" s="65">
        <v>14</v>
      </c>
      <c r="D4" s="66">
        <v>14</v>
      </c>
      <c r="E4" s="67">
        <f>$E$3*SUM(C4:D4)</f>
        <v>3324.04828108194</v>
      </c>
      <c r="F4" s="67">
        <v>15</v>
      </c>
      <c r="G4" s="67">
        <v>16</v>
      </c>
      <c r="H4" s="67">
        <f>$H$3*SUM(F4:G4)</f>
        <v>5159.1940431869</v>
      </c>
      <c r="I4" s="67">
        <v>16</v>
      </c>
      <c r="J4" s="67">
        <v>16</v>
      </c>
      <c r="K4" s="67">
        <f>$K$3*SUM(I4:J4)</f>
        <v>8795.47849184682</v>
      </c>
      <c r="L4" s="68">
        <v>1000</v>
      </c>
      <c r="M4" s="33">
        <f>E4+H4+K4+L4</f>
        <v>18278.7208161157</v>
      </c>
    </row>
    <row r="5" ht="18" spans="1:13">
      <c r="A5" s="64">
        <v>2</v>
      </c>
      <c r="B5" s="64" t="s">
        <v>28</v>
      </c>
      <c r="C5" s="65">
        <v>6</v>
      </c>
      <c r="D5" s="66">
        <v>5</v>
      </c>
      <c r="E5" s="67">
        <f t="shared" ref="E5:E68" si="0">$E$3*SUM(C5:D5)</f>
        <v>1305.87611042505</v>
      </c>
      <c r="F5" s="67">
        <v>14</v>
      </c>
      <c r="G5" s="67">
        <v>14</v>
      </c>
      <c r="H5" s="67">
        <f t="shared" ref="H5:H68" si="1">$H$3*SUM(F5:G5)</f>
        <v>4659.91720029784</v>
      </c>
      <c r="I5" s="67">
        <v>14</v>
      </c>
      <c r="J5" s="67">
        <v>14</v>
      </c>
      <c r="K5" s="67">
        <f t="shared" ref="K5:K68" si="2">$K$3*SUM(I5:J5)</f>
        <v>7696.04368036597</v>
      </c>
      <c r="L5" s="68"/>
      <c r="M5" s="33">
        <f t="shared" ref="M5:M48" si="3">E5+H5+K5+L5</f>
        <v>13661.8369910889</v>
      </c>
    </row>
    <row r="6" ht="18" spans="1:13">
      <c r="A6" s="64">
        <v>3</v>
      </c>
      <c r="B6" s="41" t="s">
        <v>30</v>
      </c>
      <c r="C6" s="65">
        <v>12</v>
      </c>
      <c r="D6" s="66">
        <v>13</v>
      </c>
      <c r="E6" s="67">
        <f t="shared" si="0"/>
        <v>2967.90025096602</v>
      </c>
      <c r="F6" s="67">
        <v>12</v>
      </c>
      <c r="G6" s="67">
        <v>12</v>
      </c>
      <c r="H6" s="67">
        <f t="shared" si="1"/>
        <v>3994.21474311243</v>
      </c>
      <c r="I6" s="67">
        <v>21</v>
      </c>
      <c r="J6" s="67">
        <v>21</v>
      </c>
      <c r="K6" s="67">
        <f t="shared" si="2"/>
        <v>11544.065520549</v>
      </c>
      <c r="L6" s="68"/>
      <c r="M6" s="33">
        <f t="shared" si="3"/>
        <v>18506.1805146274</v>
      </c>
    </row>
    <row r="7" ht="18" spans="1:13">
      <c r="A7" s="64">
        <v>4</v>
      </c>
      <c r="B7" s="41" t="s">
        <v>32</v>
      </c>
      <c r="C7" s="65">
        <v>3.5</v>
      </c>
      <c r="D7" s="66">
        <v>7</v>
      </c>
      <c r="E7" s="67">
        <f t="shared" si="0"/>
        <v>1246.51810540573</v>
      </c>
      <c r="F7" s="67" t="s">
        <v>260</v>
      </c>
      <c r="G7" s="67" t="s">
        <v>260</v>
      </c>
      <c r="H7" s="67">
        <f t="shared" si="1"/>
        <v>0</v>
      </c>
      <c r="I7" s="67" t="s">
        <v>260</v>
      </c>
      <c r="J7" s="67" t="s">
        <v>260</v>
      </c>
      <c r="K7" s="67">
        <f t="shared" si="2"/>
        <v>0</v>
      </c>
      <c r="L7" s="68"/>
      <c r="M7" s="33">
        <f t="shared" si="3"/>
        <v>1246.51810540573</v>
      </c>
    </row>
    <row r="8" ht="18" spans="1:13">
      <c r="A8" s="64">
        <v>5</v>
      </c>
      <c r="B8" s="41" t="s">
        <v>33</v>
      </c>
      <c r="C8" s="65">
        <v>10</v>
      </c>
      <c r="D8" s="66" t="s">
        <v>260</v>
      </c>
      <c r="E8" s="67">
        <f t="shared" si="0"/>
        <v>1187.16010038641</v>
      </c>
      <c r="F8" s="67" t="s">
        <v>260</v>
      </c>
      <c r="G8" s="67" t="s">
        <v>260</v>
      </c>
      <c r="H8" s="67">
        <f t="shared" si="1"/>
        <v>0</v>
      </c>
      <c r="I8" s="67" t="s">
        <v>260</v>
      </c>
      <c r="J8" s="67" t="s">
        <v>260</v>
      </c>
      <c r="K8" s="67">
        <f t="shared" si="2"/>
        <v>0</v>
      </c>
      <c r="L8" s="68"/>
      <c r="M8" s="33">
        <f t="shared" si="3"/>
        <v>1187.16010038641</v>
      </c>
    </row>
    <row r="9" ht="18" spans="1:13">
      <c r="A9" s="64">
        <v>6</v>
      </c>
      <c r="B9" s="41" t="s">
        <v>36</v>
      </c>
      <c r="C9" s="65">
        <v>8</v>
      </c>
      <c r="D9" s="66">
        <v>4</v>
      </c>
      <c r="E9" s="67">
        <f t="shared" si="0"/>
        <v>1424.59212046369</v>
      </c>
      <c r="F9" s="67" t="s">
        <v>260</v>
      </c>
      <c r="G9" s="67" t="s">
        <v>260</v>
      </c>
      <c r="H9" s="67">
        <f t="shared" si="1"/>
        <v>0</v>
      </c>
      <c r="I9" s="67" t="s">
        <v>260</v>
      </c>
      <c r="J9" s="67" t="s">
        <v>260</v>
      </c>
      <c r="K9" s="67">
        <f t="shared" si="2"/>
        <v>0</v>
      </c>
      <c r="L9" s="68"/>
      <c r="M9" s="33">
        <f t="shared" si="3"/>
        <v>1424.59212046369</v>
      </c>
    </row>
    <row r="10" ht="18" spans="1:13">
      <c r="A10" s="64">
        <v>7</v>
      </c>
      <c r="B10" s="41" t="s">
        <v>38</v>
      </c>
      <c r="C10" s="65">
        <v>12</v>
      </c>
      <c r="D10" s="66">
        <v>14</v>
      </c>
      <c r="E10" s="67">
        <f t="shared" si="0"/>
        <v>3086.61626100466</v>
      </c>
      <c r="F10" s="67">
        <v>14</v>
      </c>
      <c r="G10" s="67">
        <v>14</v>
      </c>
      <c r="H10" s="67">
        <f t="shared" si="1"/>
        <v>4659.91720029784</v>
      </c>
      <c r="I10" s="67" t="s">
        <v>260</v>
      </c>
      <c r="J10" s="67" t="s">
        <v>260</v>
      </c>
      <c r="K10" s="67">
        <f t="shared" si="2"/>
        <v>0</v>
      </c>
      <c r="L10" s="68"/>
      <c r="M10" s="33">
        <f t="shared" si="3"/>
        <v>7746.5334613025</v>
      </c>
    </row>
    <row r="11" ht="18" spans="1:13">
      <c r="A11" s="64">
        <v>8</v>
      </c>
      <c r="B11" s="41" t="s">
        <v>39</v>
      </c>
      <c r="C11" s="65">
        <v>14</v>
      </c>
      <c r="D11" s="66">
        <v>15</v>
      </c>
      <c r="E11" s="67">
        <f t="shared" si="0"/>
        <v>3442.76429112058</v>
      </c>
      <c r="F11" s="67" t="s">
        <v>260</v>
      </c>
      <c r="G11" s="67" t="s">
        <v>260</v>
      </c>
      <c r="H11" s="67">
        <f t="shared" si="1"/>
        <v>0</v>
      </c>
      <c r="I11" s="67" t="s">
        <v>260</v>
      </c>
      <c r="J11" s="67" t="s">
        <v>260</v>
      </c>
      <c r="K11" s="67">
        <f t="shared" si="2"/>
        <v>0</v>
      </c>
      <c r="L11" s="68"/>
      <c r="M11" s="33">
        <f t="shared" si="3"/>
        <v>3442.76429112058</v>
      </c>
    </row>
    <row r="12" ht="18" spans="1:13">
      <c r="A12" s="64">
        <v>9</v>
      </c>
      <c r="B12" s="41" t="s">
        <v>43</v>
      </c>
      <c r="C12" s="65">
        <v>9</v>
      </c>
      <c r="D12" s="66">
        <v>10</v>
      </c>
      <c r="E12" s="67">
        <f t="shared" si="0"/>
        <v>2255.60419073418</v>
      </c>
      <c r="F12" s="67">
        <v>11</v>
      </c>
      <c r="G12" s="67">
        <v>11</v>
      </c>
      <c r="H12" s="67">
        <f t="shared" si="1"/>
        <v>3661.36351451973</v>
      </c>
      <c r="I12" s="67">
        <v>11</v>
      </c>
      <c r="J12" s="67">
        <v>11</v>
      </c>
      <c r="K12" s="67">
        <f t="shared" si="2"/>
        <v>6046.89146314469</v>
      </c>
      <c r="L12" s="68">
        <v>1000</v>
      </c>
      <c r="M12" s="33">
        <f t="shared" si="3"/>
        <v>12963.8591683986</v>
      </c>
    </row>
    <row r="13" ht="18" spans="1:13">
      <c r="A13" s="64">
        <v>10</v>
      </c>
      <c r="B13" s="41" t="s">
        <v>45</v>
      </c>
      <c r="C13" s="65" t="s">
        <v>260</v>
      </c>
      <c r="D13" s="66" t="s">
        <v>260</v>
      </c>
      <c r="E13" s="67">
        <f t="shared" si="0"/>
        <v>0</v>
      </c>
      <c r="F13" s="67" t="s">
        <v>260</v>
      </c>
      <c r="G13" s="67" t="s">
        <v>260</v>
      </c>
      <c r="H13" s="67">
        <f t="shared" si="1"/>
        <v>0</v>
      </c>
      <c r="I13" s="67">
        <v>14</v>
      </c>
      <c r="J13" s="67">
        <v>14</v>
      </c>
      <c r="K13" s="67">
        <f t="shared" si="2"/>
        <v>7696.04368036597</v>
      </c>
      <c r="L13" s="68"/>
      <c r="M13" s="33">
        <f t="shared" si="3"/>
        <v>7696.04368036597</v>
      </c>
    </row>
    <row r="14" ht="18" spans="1:13">
      <c r="A14" s="64">
        <v>11</v>
      </c>
      <c r="B14" s="41" t="s">
        <v>47</v>
      </c>
      <c r="C14" s="65" t="s">
        <v>260</v>
      </c>
      <c r="D14" s="66" t="s">
        <v>260</v>
      </c>
      <c r="E14" s="67">
        <f t="shared" si="0"/>
        <v>0</v>
      </c>
      <c r="F14" s="67">
        <v>16</v>
      </c>
      <c r="G14" s="67" t="s">
        <v>260</v>
      </c>
      <c r="H14" s="67">
        <f t="shared" si="1"/>
        <v>2662.80982874162</v>
      </c>
      <c r="I14" s="67">
        <v>16</v>
      </c>
      <c r="J14" s="67">
        <v>16</v>
      </c>
      <c r="K14" s="67">
        <f t="shared" si="2"/>
        <v>8795.47849184682</v>
      </c>
      <c r="L14" s="68"/>
      <c r="M14" s="33">
        <f t="shared" si="3"/>
        <v>11458.2883205884</v>
      </c>
    </row>
    <row r="15" ht="18" spans="1:13">
      <c r="A15" s="64">
        <v>12</v>
      </c>
      <c r="B15" s="41" t="s">
        <v>49</v>
      </c>
      <c r="C15" s="65">
        <v>6</v>
      </c>
      <c r="D15" s="66" t="s">
        <v>260</v>
      </c>
      <c r="E15" s="67">
        <f t="shared" si="0"/>
        <v>712.296060231845</v>
      </c>
      <c r="F15" s="67" t="s">
        <v>260</v>
      </c>
      <c r="G15" s="67" t="s">
        <v>260</v>
      </c>
      <c r="H15" s="67">
        <f t="shared" si="1"/>
        <v>0</v>
      </c>
      <c r="I15" s="67" t="s">
        <v>260</v>
      </c>
      <c r="J15" s="67" t="s">
        <v>260</v>
      </c>
      <c r="K15" s="67">
        <f t="shared" si="2"/>
        <v>0</v>
      </c>
      <c r="L15" s="68"/>
      <c r="M15" s="33">
        <f t="shared" si="3"/>
        <v>712.296060231845</v>
      </c>
    </row>
    <row r="16" ht="18" spans="1:13">
      <c r="A16" s="64">
        <v>13</v>
      </c>
      <c r="B16" s="41" t="s">
        <v>51</v>
      </c>
      <c r="C16" s="65" t="s">
        <v>260</v>
      </c>
      <c r="D16" s="66" t="s">
        <v>260</v>
      </c>
      <c r="E16" s="67">
        <f t="shared" si="0"/>
        <v>0</v>
      </c>
      <c r="F16" s="67" t="s">
        <v>260</v>
      </c>
      <c r="G16" s="67" t="s">
        <v>260</v>
      </c>
      <c r="H16" s="67">
        <f t="shared" si="1"/>
        <v>0</v>
      </c>
      <c r="I16" s="67">
        <v>5</v>
      </c>
      <c r="J16" s="67">
        <v>5</v>
      </c>
      <c r="K16" s="67">
        <f t="shared" si="2"/>
        <v>2748.58702870213</v>
      </c>
      <c r="L16" s="68"/>
      <c r="M16" s="33">
        <f t="shared" si="3"/>
        <v>2748.58702870213</v>
      </c>
    </row>
    <row r="17" ht="18" spans="1:13">
      <c r="A17" s="64">
        <v>14</v>
      </c>
      <c r="B17" s="41" t="s">
        <v>53</v>
      </c>
      <c r="C17" s="65">
        <v>12</v>
      </c>
      <c r="D17" s="66">
        <v>10</v>
      </c>
      <c r="E17" s="67">
        <f t="shared" si="0"/>
        <v>2611.7522208501</v>
      </c>
      <c r="F17" s="67">
        <v>14</v>
      </c>
      <c r="G17" s="67">
        <v>14</v>
      </c>
      <c r="H17" s="67">
        <f t="shared" si="1"/>
        <v>4659.91720029784</v>
      </c>
      <c r="I17" s="67">
        <v>14</v>
      </c>
      <c r="J17" s="67">
        <v>14</v>
      </c>
      <c r="K17" s="67">
        <f t="shared" si="2"/>
        <v>7696.04368036597</v>
      </c>
      <c r="L17" s="68"/>
      <c r="M17" s="33">
        <f t="shared" si="3"/>
        <v>14967.7131015139</v>
      </c>
    </row>
    <row r="18" ht="18" spans="1:13">
      <c r="A18" s="64">
        <v>15</v>
      </c>
      <c r="B18" s="41" t="s">
        <v>55</v>
      </c>
      <c r="C18" s="65" t="s">
        <v>260</v>
      </c>
      <c r="D18" s="66" t="s">
        <v>260</v>
      </c>
      <c r="E18" s="67">
        <f t="shared" si="0"/>
        <v>0</v>
      </c>
      <c r="F18" s="67">
        <v>5</v>
      </c>
      <c r="G18" s="67">
        <v>6</v>
      </c>
      <c r="H18" s="67">
        <f t="shared" si="1"/>
        <v>1830.68175725987</v>
      </c>
      <c r="I18" s="67" t="s">
        <v>260</v>
      </c>
      <c r="J18" s="67" t="s">
        <v>260</v>
      </c>
      <c r="K18" s="67">
        <f t="shared" si="2"/>
        <v>0</v>
      </c>
      <c r="L18" s="68"/>
      <c r="M18" s="33">
        <f t="shared" si="3"/>
        <v>1830.68175725987</v>
      </c>
    </row>
    <row r="19" ht="18" spans="1:13">
      <c r="A19" s="64">
        <v>16</v>
      </c>
      <c r="B19" s="41" t="s">
        <v>58</v>
      </c>
      <c r="C19" s="65" t="s">
        <v>260</v>
      </c>
      <c r="D19" s="66" t="s">
        <v>260</v>
      </c>
      <c r="E19" s="67">
        <f t="shared" si="0"/>
        <v>0</v>
      </c>
      <c r="F19" s="67" t="s">
        <v>260</v>
      </c>
      <c r="G19" s="67" t="s">
        <v>260</v>
      </c>
      <c r="H19" s="67">
        <f t="shared" si="1"/>
        <v>0</v>
      </c>
      <c r="I19" s="67">
        <v>14</v>
      </c>
      <c r="J19" s="67">
        <v>14</v>
      </c>
      <c r="K19" s="67">
        <f t="shared" si="2"/>
        <v>7696.04368036597</v>
      </c>
      <c r="L19" s="68"/>
      <c r="M19" s="33">
        <f t="shared" si="3"/>
        <v>7696.04368036597</v>
      </c>
    </row>
    <row r="20" ht="18" spans="1:13">
      <c r="A20" s="64">
        <v>17</v>
      </c>
      <c r="B20" s="41" t="s">
        <v>60</v>
      </c>
      <c r="C20" s="65">
        <v>9</v>
      </c>
      <c r="D20" s="66">
        <v>16</v>
      </c>
      <c r="E20" s="67">
        <f t="shared" si="0"/>
        <v>2967.90025096602</v>
      </c>
      <c r="F20" s="67">
        <v>20</v>
      </c>
      <c r="G20" s="67">
        <v>12</v>
      </c>
      <c r="H20" s="67">
        <f t="shared" si="1"/>
        <v>5325.61965748325</v>
      </c>
      <c r="I20" s="67">
        <v>16</v>
      </c>
      <c r="J20" s="67">
        <v>16</v>
      </c>
      <c r="K20" s="67">
        <f t="shared" si="2"/>
        <v>8795.47849184682</v>
      </c>
      <c r="L20" s="68">
        <v>1000</v>
      </c>
      <c r="M20" s="33">
        <f t="shared" si="3"/>
        <v>18088.9984002961</v>
      </c>
    </row>
    <row r="21" ht="18" spans="1:13">
      <c r="A21" s="64">
        <v>18</v>
      </c>
      <c r="B21" s="41" t="s">
        <v>64</v>
      </c>
      <c r="C21" s="65">
        <v>6</v>
      </c>
      <c r="D21" s="66">
        <v>12</v>
      </c>
      <c r="E21" s="67">
        <f t="shared" si="0"/>
        <v>2136.88818069553</v>
      </c>
      <c r="F21" s="67" t="s">
        <v>260</v>
      </c>
      <c r="G21" s="67" t="s">
        <v>260</v>
      </c>
      <c r="H21" s="67">
        <f t="shared" si="1"/>
        <v>0</v>
      </c>
      <c r="I21" s="67" t="s">
        <v>260</v>
      </c>
      <c r="J21" s="67" t="s">
        <v>260</v>
      </c>
      <c r="K21" s="67">
        <f t="shared" si="2"/>
        <v>0</v>
      </c>
      <c r="L21" s="68"/>
      <c r="M21" s="33">
        <f t="shared" si="3"/>
        <v>2136.88818069553</v>
      </c>
    </row>
    <row r="22" ht="18" spans="1:13">
      <c r="A22" s="64">
        <v>19</v>
      </c>
      <c r="B22" s="41" t="s">
        <v>65</v>
      </c>
      <c r="C22" s="65">
        <v>8</v>
      </c>
      <c r="D22" s="66">
        <v>10</v>
      </c>
      <c r="E22" s="67">
        <f t="shared" si="0"/>
        <v>2136.88818069553</v>
      </c>
      <c r="F22" s="67" t="s">
        <v>260</v>
      </c>
      <c r="G22" s="67" t="s">
        <v>260</v>
      </c>
      <c r="H22" s="67">
        <f t="shared" si="1"/>
        <v>0</v>
      </c>
      <c r="I22" s="67" t="s">
        <v>260</v>
      </c>
      <c r="J22" s="67" t="s">
        <v>260</v>
      </c>
      <c r="K22" s="67">
        <f t="shared" si="2"/>
        <v>0</v>
      </c>
      <c r="L22" s="68"/>
      <c r="M22" s="33">
        <f t="shared" si="3"/>
        <v>2136.88818069553</v>
      </c>
    </row>
    <row r="23" ht="18" spans="1:13">
      <c r="A23" s="64">
        <v>20</v>
      </c>
      <c r="B23" s="41" t="s">
        <v>67</v>
      </c>
      <c r="C23" s="65">
        <v>9</v>
      </c>
      <c r="D23" s="66">
        <v>15.25</v>
      </c>
      <c r="E23" s="67">
        <f t="shared" si="0"/>
        <v>2878.86324343704</v>
      </c>
      <c r="F23" s="67">
        <v>17</v>
      </c>
      <c r="G23" s="67">
        <v>11</v>
      </c>
      <c r="H23" s="67">
        <f t="shared" si="1"/>
        <v>4659.91720029784</v>
      </c>
      <c r="I23" s="67">
        <v>10</v>
      </c>
      <c r="J23" s="67" t="s">
        <v>260</v>
      </c>
      <c r="K23" s="67">
        <f t="shared" si="2"/>
        <v>2748.58702870213</v>
      </c>
      <c r="L23" s="68"/>
      <c r="M23" s="33">
        <f t="shared" si="3"/>
        <v>10287.367472437</v>
      </c>
    </row>
    <row r="24" ht="18" spans="1:13">
      <c r="A24" s="64">
        <v>21</v>
      </c>
      <c r="B24" s="41" t="s">
        <v>69</v>
      </c>
      <c r="C24" s="65" t="s">
        <v>260</v>
      </c>
      <c r="D24" s="66" t="s">
        <v>260</v>
      </c>
      <c r="E24" s="67">
        <f t="shared" si="0"/>
        <v>0</v>
      </c>
      <c r="F24" s="67">
        <v>7</v>
      </c>
      <c r="G24" s="67">
        <v>7</v>
      </c>
      <c r="H24" s="67">
        <f t="shared" si="1"/>
        <v>2329.95860014892</v>
      </c>
      <c r="I24" s="67" t="s">
        <v>260</v>
      </c>
      <c r="J24" s="67" t="s">
        <v>260</v>
      </c>
      <c r="K24" s="67">
        <f t="shared" si="2"/>
        <v>0</v>
      </c>
      <c r="L24" s="68"/>
      <c r="M24" s="33">
        <f t="shared" si="3"/>
        <v>2329.95860014892</v>
      </c>
    </row>
    <row r="25" ht="18" spans="1:13">
      <c r="A25" s="64">
        <v>22</v>
      </c>
      <c r="B25" s="41" t="s">
        <v>71</v>
      </c>
      <c r="C25" s="65" t="s">
        <v>260</v>
      </c>
      <c r="D25" s="66">
        <v>2</v>
      </c>
      <c r="E25" s="67">
        <f t="shared" si="0"/>
        <v>237.432020077282</v>
      </c>
      <c r="F25" s="67" t="s">
        <v>260</v>
      </c>
      <c r="G25" s="67" t="s">
        <v>260</v>
      </c>
      <c r="H25" s="67">
        <f t="shared" si="1"/>
        <v>0</v>
      </c>
      <c r="I25" s="67" t="s">
        <v>260</v>
      </c>
      <c r="J25" s="67" t="s">
        <v>260</v>
      </c>
      <c r="K25" s="67">
        <f t="shared" si="2"/>
        <v>0</v>
      </c>
      <c r="L25" s="68"/>
      <c r="M25" s="33">
        <f t="shared" si="3"/>
        <v>237.432020077282</v>
      </c>
    </row>
    <row r="26" ht="18" spans="1:13">
      <c r="A26" s="64">
        <v>23</v>
      </c>
      <c r="B26" s="41" t="s">
        <v>73</v>
      </c>
      <c r="C26" s="65">
        <v>9</v>
      </c>
      <c r="D26" s="66">
        <v>14</v>
      </c>
      <c r="E26" s="67">
        <f t="shared" si="0"/>
        <v>2730.46823088874</v>
      </c>
      <c r="F26" s="67">
        <v>12</v>
      </c>
      <c r="G26" s="67">
        <v>14</v>
      </c>
      <c r="H26" s="67">
        <f t="shared" si="1"/>
        <v>4327.06597170514</v>
      </c>
      <c r="I26" s="67">
        <v>12</v>
      </c>
      <c r="J26" s="67">
        <v>12</v>
      </c>
      <c r="K26" s="67">
        <f t="shared" si="2"/>
        <v>6596.60886888512</v>
      </c>
      <c r="L26" s="68">
        <v>1000</v>
      </c>
      <c r="M26" s="33">
        <f t="shared" si="3"/>
        <v>14654.143071479</v>
      </c>
    </row>
    <row r="27" ht="18" spans="1:13">
      <c r="A27" s="64">
        <v>24</v>
      </c>
      <c r="B27" s="41" t="s">
        <v>75</v>
      </c>
      <c r="C27" s="65">
        <v>15</v>
      </c>
      <c r="D27" s="66">
        <v>16</v>
      </c>
      <c r="E27" s="67">
        <f t="shared" si="0"/>
        <v>3680.19631119786</v>
      </c>
      <c r="F27" s="67">
        <v>21</v>
      </c>
      <c r="G27" s="67" t="s">
        <v>260</v>
      </c>
      <c r="H27" s="67">
        <f t="shared" si="1"/>
        <v>3494.93790022338</v>
      </c>
      <c r="I27" s="67">
        <v>14</v>
      </c>
      <c r="J27" s="67">
        <v>12</v>
      </c>
      <c r="K27" s="67">
        <f t="shared" si="2"/>
        <v>7146.32627462554</v>
      </c>
      <c r="L27" s="68"/>
      <c r="M27" s="33">
        <f t="shared" si="3"/>
        <v>14321.4604860468</v>
      </c>
    </row>
    <row r="28" ht="18" spans="1:13">
      <c r="A28" s="64">
        <v>25</v>
      </c>
      <c r="B28" s="64" t="s">
        <v>77</v>
      </c>
      <c r="C28" s="65" t="s">
        <v>260</v>
      </c>
      <c r="D28" s="66" t="s">
        <v>260</v>
      </c>
      <c r="E28" s="67">
        <f t="shared" si="0"/>
        <v>0</v>
      </c>
      <c r="F28" s="67">
        <v>5</v>
      </c>
      <c r="G28" s="67">
        <v>6</v>
      </c>
      <c r="H28" s="67">
        <f t="shared" si="1"/>
        <v>1830.68175725987</v>
      </c>
      <c r="I28" s="67">
        <v>5</v>
      </c>
      <c r="J28" s="67">
        <v>5</v>
      </c>
      <c r="K28" s="67">
        <f t="shared" si="2"/>
        <v>2748.58702870213</v>
      </c>
      <c r="L28" s="68"/>
      <c r="M28" s="33">
        <f t="shared" si="3"/>
        <v>4579.268785962</v>
      </c>
    </row>
    <row r="29" ht="18" spans="1:13">
      <c r="A29" s="64">
        <v>26</v>
      </c>
      <c r="B29" s="41" t="s">
        <v>79</v>
      </c>
      <c r="C29" s="65">
        <v>21</v>
      </c>
      <c r="D29" s="66">
        <v>20</v>
      </c>
      <c r="E29" s="67">
        <f t="shared" si="0"/>
        <v>4867.35641158427</v>
      </c>
      <c r="F29" s="67">
        <v>16</v>
      </c>
      <c r="G29" s="67">
        <v>14</v>
      </c>
      <c r="H29" s="67">
        <f t="shared" si="1"/>
        <v>4992.76842889054</v>
      </c>
      <c r="I29" s="67">
        <v>21</v>
      </c>
      <c r="J29" s="67">
        <v>18</v>
      </c>
      <c r="K29" s="67">
        <f t="shared" si="2"/>
        <v>10719.4894119383</v>
      </c>
      <c r="L29" s="68">
        <v>1000</v>
      </c>
      <c r="M29" s="33">
        <f t="shared" si="3"/>
        <v>21579.6142524131</v>
      </c>
    </row>
    <row r="30" ht="18" spans="1:13">
      <c r="A30" s="64">
        <v>27</v>
      </c>
      <c r="B30" s="69" t="s">
        <v>81</v>
      </c>
      <c r="C30" s="65">
        <v>12</v>
      </c>
      <c r="D30" s="66" t="s">
        <v>260</v>
      </c>
      <c r="E30" s="67">
        <f t="shared" si="0"/>
        <v>1424.59212046369</v>
      </c>
      <c r="F30" s="67" t="s">
        <v>260</v>
      </c>
      <c r="G30" s="67" t="s">
        <v>260</v>
      </c>
      <c r="H30" s="67">
        <f t="shared" si="1"/>
        <v>0</v>
      </c>
      <c r="I30" s="67" t="s">
        <v>260</v>
      </c>
      <c r="J30" s="67" t="s">
        <v>260</v>
      </c>
      <c r="K30" s="67">
        <f t="shared" si="2"/>
        <v>0</v>
      </c>
      <c r="L30" s="68"/>
      <c r="M30" s="33">
        <f t="shared" si="3"/>
        <v>1424.59212046369</v>
      </c>
    </row>
    <row r="31" ht="18" spans="1:13">
      <c r="A31" s="64">
        <v>28</v>
      </c>
      <c r="B31" s="41" t="s">
        <v>83</v>
      </c>
      <c r="C31" s="65">
        <v>6</v>
      </c>
      <c r="D31" s="66">
        <v>12</v>
      </c>
      <c r="E31" s="67">
        <f t="shared" si="0"/>
        <v>2136.88818069553</v>
      </c>
      <c r="F31" s="67">
        <v>14</v>
      </c>
      <c r="G31" s="67">
        <v>14</v>
      </c>
      <c r="H31" s="67">
        <f t="shared" si="1"/>
        <v>4659.91720029784</v>
      </c>
      <c r="I31" s="67">
        <v>14</v>
      </c>
      <c r="J31" s="67">
        <v>14</v>
      </c>
      <c r="K31" s="67">
        <f t="shared" si="2"/>
        <v>7696.04368036597</v>
      </c>
      <c r="L31" s="68"/>
      <c r="M31" s="33">
        <f t="shared" si="3"/>
        <v>14492.8490613593</v>
      </c>
    </row>
    <row r="32" ht="18" spans="1:13">
      <c r="A32" s="64">
        <v>29</v>
      </c>
      <c r="B32" s="41" t="s">
        <v>85</v>
      </c>
      <c r="C32" s="65">
        <v>6</v>
      </c>
      <c r="D32" s="66">
        <v>10</v>
      </c>
      <c r="E32" s="67">
        <f t="shared" si="0"/>
        <v>1899.45616061825</v>
      </c>
      <c r="F32" s="67" t="s">
        <v>260</v>
      </c>
      <c r="G32" s="67" t="s">
        <v>260</v>
      </c>
      <c r="H32" s="67">
        <f t="shared" si="1"/>
        <v>0</v>
      </c>
      <c r="I32" s="67" t="s">
        <v>260</v>
      </c>
      <c r="J32" s="67" t="s">
        <v>260</v>
      </c>
      <c r="K32" s="67">
        <f t="shared" si="2"/>
        <v>0</v>
      </c>
      <c r="L32" s="68"/>
      <c r="M32" s="33">
        <f t="shared" si="3"/>
        <v>1899.45616061825</v>
      </c>
    </row>
    <row r="33" ht="18" spans="1:13">
      <c r="A33" s="64">
        <v>30</v>
      </c>
      <c r="B33" s="41" t="s">
        <v>87</v>
      </c>
      <c r="C33" s="65">
        <v>14</v>
      </c>
      <c r="D33" s="66">
        <v>15</v>
      </c>
      <c r="E33" s="67">
        <f t="shared" si="0"/>
        <v>3442.76429112058</v>
      </c>
      <c r="F33" s="67">
        <v>15</v>
      </c>
      <c r="G33" s="67">
        <v>16</v>
      </c>
      <c r="H33" s="67">
        <f t="shared" si="1"/>
        <v>5159.1940431869</v>
      </c>
      <c r="I33" s="67">
        <v>17</v>
      </c>
      <c r="J33" s="67">
        <v>17</v>
      </c>
      <c r="K33" s="67">
        <f t="shared" si="2"/>
        <v>9345.19589758725</v>
      </c>
      <c r="L33" s="68">
        <v>1000</v>
      </c>
      <c r="M33" s="33">
        <f t="shared" si="3"/>
        <v>18947.1542318947</v>
      </c>
    </row>
    <row r="34" ht="18" spans="1:13">
      <c r="A34" s="64">
        <v>31</v>
      </c>
      <c r="B34" s="41" t="s">
        <v>88</v>
      </c>
      <c r="C34" s="65">
        <v>9</v>
      </c>
      <c r="D34" s="66">
        <v>6</v>
      </c>
      <c r="E34" s="67">
        <f t="shared" si="0"/>
        <v>1780.74015057961</v>
      </c>
      <c r="F34" s="67" t="s">
        <v>260</v>
      </c>
      <c r="G34" s="67" t="s">
        <v>260</v>
      </c>
      <c r="H34" s="67">
        <f t="shared" si="1"/>
        <v>0</v>
      </c>
      <c r="I34" s="67" t="s">
        <v>260</v>
      </c>
      <c r="J34" s="67" t="s">
        <v>260</v>
      </c>
      <c r="K34" s="67">
        <f t="shared" si="2"/>
        <v>0</v>
      </c>
      <c r="L34" s="68"/>
      <c r="M34" s="33">
        <f t="shared" si="3"/>
        <v>1780.74015057961</v>
      </c>
    </row>
    <row r="35" ht="18" spans="1:13">
      <c r="A35" s="64">
        <v>32</v>
      </c>
      <c r="B35" s="41" t="s">
        <v>91</v>
      </c>
      <c r="C35" s="65">
        <v>8</v>
      </c>
      <c r="D35" s="66">
        <v>10</v>
      </c>
      <c r="E35" s="67">
        <f t="shared" si="0"/>
        <v>2136.88818069553</v>
      </c>
      <c r="F35" s="67">
        <v>10</v>
      </c>
      <c r="G35" s="67">
        <v>12</v>
      </c>
      <c r="H35" s="67">
        <f t="shared" si="1"/>
        <v>3661.36351451973</v>
      </c>
      <c r="I35" s="67">
        <v>11</v>
      </c>
      <c r="J35" s="67">
        <v>16</v>
      </c>
      <c r="K35" s="67">
        <f t="shared" si="2"/>
        <v>7421.18497749576</v>
      </c>
      <c r="L35" s="68">
        <v>1000</v>
      </c>
      <c r="M35" s="33">
        <f t="shared" si="3"/>
        <v>14219.436672711</v>
      </c>
    </row>
    <row r="36" ht="18" spans="1:13">
      <c r="A36" s="64">
        <v>33</v>
      </c>
      <c r="B36" s="41" t="s">
        <v>92</v>
      </c>
      <c r="C36" s="65">
        <v>4</v>
      </c>
      <c r="D36" s="66">
        <v>4</v>
      </c>
      <c r="E36" s="67">
        <f t="shared" si="0"/>
        <v>949.728080309126</v>
      </c>
      <c r="F36" s="67" t="s">
        <v>260</v>
      </c>
      <c r="G36" s="67" t="s">
        <v>260</v>
      </c>
      <c r="H36" s="67">
        <f t="shared" si="1"/>
        <v>0</v>
      </c>
      <c r="I36" s="67" t="s">
        <v>260</v>
      </c>
      <c r="J36" s="67" t="s">
        <v>260</v>
      </c>
      <c r="K36" s="67">
        <f t="shared" si="2"/>
        <v>0</v>
      </c>
      <c r="L36" s="68"/>
      <c r="M36" s="33">
        <f t="shared" si="3"/>
        <v>949.728080309126</v>
      </c>
    </row>
    <row r="37" ht="18" spans="1:13">
      <c r="A37" s="64">
        <v>34</v>
      </c>
      <c r="B37" s="41" t="s">
        <v>95</v>
      </c>
      <c r="C37" s="65">
        <v>12</v>
      </c>
      <c r="D37" s="66">
        <v>12</v>
      </c>
      <c r="E37" s="67">
        <f t="shared" si="0"/>
        <v>2849.18424092738</v>
      </c>
      <c r="F37" s="67">
        <v>14</v>
      </c>
      <c r="G37" s="67">
        <v>14</v>
      </c>
      <c r="H37" s="67">
        <f t="shared" si="1"/>
        <v>4659.91720029784</v>
      </c>
      <c r="I37" s="67">
        <v>14</v>
      </c>
      <c r="J37" s="67">
        <v>14</v>
      </c>
      <c r="K37" s="67">
        <f t="shared" si="2"/>
        <v>7696.04368036597</v>
      </c>
      <c r="L37" s="68">
        <v>1000</v>
      </c>
      <c r="M37" s="33">
        <f t="shared" si="3"/>
        <v>16205.1451215912</v>
      </c>
    </row>
    <row r="38" ht="18" spans="1:13">
      <c r="A38" s="64">
        <v>35</v>
      </c>
      <c r="B38" s="64" t="s">
        <v>97</v>
      </c>
      <c r="C38" s="65">
        <v>6</v>
      </c>
      <c r="D38" s="66">
        <v>5</v>
      </c>
      <c r="E38" s="67">
        <f t="shared" si="0"/>
        <v>1305.87611042505</v>
      </c>
      <c r="F38" s="67">
        <v>7</v>
      </c>
      <c r="G38" s="67" t="s">
        <v>260</v>
      </c>
      <c r="H38" s="67">
        <f t="shared" si="1"/>
        <v>1164.97930007446</v>
      </c>
      <c r="I38" s="67" t="s">
        <v>260</v>
      </c>
      <c r="J38" s="67" t="s">
        <v>260</v>
      </c>
      <c r="K38" s="67">
        <f t="shared" si="2"/>
        <v>0</v>
      </c>
      <c r="L38" s="68"/>
      <c r="M38" s="33">
        <f t="shared" si="3"/>
        <v>2470.85541049951</v>
      </c>
    </row>
    <row r="39" ht="18" spans="1:13">
      <c r="A39" s="64">
        <v>36</v>
      </c>
      <c r="B39" s="41" t="s">
        <v>98</v>
      </c>
      <c r="C39" s="65">
        <v>1.5</v>
      </c>
      <c r="D39" s="66">
        <v>2</v>
      </c>
      <c r="E39" s="67">
        <f t="shared" si="0"/>
        <v>415.506035135243</v>
      </c>
      <c r="F39" s="67" t="s">
        <v>260</v>
      </c>
      <c r="G39" s="67" t="s">
        <v>260</v>
      </c>
      <c r="H39" s="67">
        <f t="shared" si="1"/>
        <v>0</v>
      </c>
      <c r="I39" s="67" t="s">
        <v>260</v>
      </c>
      <c r="J39" s="67" t="s">
        <v>260</v>
      </c>
      <c r="K39" s="67">
        <f t="shared" si="2"/>
        <v>0</v>
      </c>
      <c r="L39" s="68"/>
      <c r="M39" s="33">
        <f t="shared" si="3"/>
        <v>415.506035135243</v>
      </c>
    </row>
    <row r="40" ht="18" spans="1:13">
      <c r="A40" s="64">
        <v>37</v>
      </c>
      <c r="B40" s="41" t="s">
        <v>100</v>
      </c>
      <c r="C40" s="65" t="s">
        <v>260</v>
      </c>
      <c r="D40" s="66" t="s">
        <v>260</v>
      </c>
      <c r="E40" s="67">
        <f t="shared" si="0"/>
        <v>0</v>
      </c>
      <c r="F40" s="67" t="s">
        <v>260</v>
      </c>
      <c r="G40" s="67" t="s">
        <v>260</v>
      </c>
      <c r="H40" s="67">
        <f t="shared" si="1"/>
        <v>0</v>
      </c>
      <c r="I40" s="67">
        <v>5</v>
      </c>
      <c r="J40" s="67">
        <v>5</v>
      </c>
      <c r="K40" s="67">
        <f t="shared" si="2"/>
        <v>2748.58702870213</v>
      </c>
      <c r="L40" s="68"/>
      <c r="M40" s="33">
        <f t="shared" si="3"/>
        <v>2748.58702870213</v>
      </c>
    </row>
    <row r="41" ht="18" spans="1:13">
      <c r="A41" s="64">
        <v>38</v>
      </c>
      <c r="B41" s="41" t="s">
        <v>102</v>
      </c>
      <c r="C41" s="65">
        <v>6</v>
      </c>
      <c r="D41" s="66">
        <v>5</v>
      </c>
      <c r="E41" s="67">
        <f t="shared" si="0"/>
        <v>1305.87611042505</v>
      </c>
      <c r="F41" s="67" t="s">
        <v>260</v>
      </c>
      <c r="G41" s="67" t="s">
        <v>260</v>
      </c>
      <c r="H41" s="67">
        <f t="shared" si="1"/>
        <v>0</v>
      </c>
      <c r="I41" s="67" t="s">
        <v>260</v>
      </c>
      <c r="J41" s="67" t="s">
        <v>260</v>
      </c>
      <c r="K41" s="67">
        <f t="shared" si="2"/>
        <v>0</v>
      </c>
      <c r="L41" s="68"/>
      <c r="M41" s="33">
        <f t="shared" si="3"/>
        <v>1305.87611042505</v>
      </c>
    </row>
    <row r="42" ht="18" spans="1:13">
      <c r="A42" s="64">
        <v>39</v>
      </c>
      <c r="B42" s="41" t="s">
        <v>104</v>
      </c>
      <c r="C42" s="65">
        <v>6</v>
      </c>
      <c r="D42" s="66">
        <v>5</v>
      </c>
      <c r="E42" s="67">
        <f t="shared" si="0"/>
        <v>1305.87611042505</v>
      </c>
      <c r="F42" s="67">
        <v>12</v>
      </c>
      <c r="G42" s="67" t="s">
        <v>260</v>
      </c>
      <c r="H42" s="67">
        <f t="shared" si="1"/>
        <v>1997.10737155622</v>
      </c>
      <c r="I42" s="67" t="s">
        <v>260</v>
      </c>
      <c r="J42" s="67" t="s">
        <v>260</v>
      </c>
      <c r="K42" s="67">
        <f t="shared" si="2"/>
        <v>0</v>
      </c>
      <c r="L42" s="68"/>
      <c r="M42" s="33">
        <f t="shared" si="3"/>
        <v>3302.98348198127</v>
      </c>
    </row>
    <row r="43" ht="18" spans="1:13">
      <c r="A43" s="64">
        <v>40</v>
      </c>
      <c r="B43" s="41" t="s">
        <v>105</v>
      </c>
      <c r="C43" s="65">
        <v>6</v>
      </c>
      <c r="D43" s="66">
        <v>8</v>
      </c>
      <c r="E43" s="67">
        <f t="shared" si="0"/>
        <v>1662.02414054097</v>
      </c>
      <c r="F43" s="67" t="s">
        <v>260</v>
      </c>
      <c r="G43" s="67" t="s">
        <v>260</v>
      </c>
      <c r="H43" s="67">
        <f t="shared" si="1"/>
        <v>0</v>
      </c>
      <c r="I43" s="67" t="s">
        <v>260</v>
      </c>
      <c r="J43" s="67" t="s">
        <v>260</v>
      </c>
      <c r="K43" s="67">
        <f t="shared" si="2"/>
        <v>0</v>
      </c>
      <c r="L43" s="68"/>
      <c r="M43" s="33">
        <f t="shared" si="3"/>
        <v>1662.02414054097</v>
      </c>
    </row>
    <row r="44" ht="18" spans="1:13">
      <c r="A44" s="64">
        <v>41</v>
      </c>
      <c r="B44" s="41" t="s">
        <v>107</v>
      </c>
      <c r="C44" s="65">
        <v>12</v>
      </c>
      <c r="D44" s="66">
        <v>12</v>
      </c>
      <c r="E44" s="67">
        <f t="shared" si="0"/>
        <v>2849.18424092738</v>
      </c>
      <c r="F44" s="67">
        <v>16</v>
      </c>
      <c r="G44" s="67">
        <v>17</v>
      </c>
      <c r="H44" s="67">
        <f t="shared" si="1"/>
        <v>5492.0452717796</v>
      </c>
      <c r="I44" s="67" t="s">
        <v>260</v>
      </c>
      <c r="J44" s="67" t="s">
        <v>260</v>
      </c>
      <c r="K44" s="67">
        <f t="shared" si="2"/>
        <v>0</v>
      </c>
      <c r="L44" s="68"/>
      <c r="M44" s="33">
        <f t="shared" si="3"/>
        <v>8341.22951270698</v>
      </c>
    </row>
    <row r="45" ht="18" spans="1:13">
      <c r="A45" s="64">
        <v>42</v>
      </c>
      <c r="B45" s="41" t="s">
        <v>108</v>
      </c>
      <c r="C45" s="65" t="s">
        <v>260</v>
      </c>
      <c r="D45" s="66">
        <v>4</v>
      </c>
      <c r="E45" s="67">
        <f t="shared" si="0"/>
        <v>474.864040154563</v>
      </c>
      <c r="F45" s="67" t="s">
        <v>260</v>
      </c>
      <c r="G45" s="67" t="s">
        <v>260</v>
      </c>
      <c r="H45" s="67">
        <f t="shared" si="1"/>
        <v>0</v>
      </c>
      <c r="I45" s="67" t="s">
        <v>260</v>
      </c>
      <c r="J45" s="67" t="s">
        <v>260</v>
      </c>
      <c r="K45" s="67">
        <f t="shared" si="2"/>
        <v>0</v>
      </c>
      <c r="L45" s="68"/>
      <c r="M45" s="33">
        <f t="shared" si="3"/>
        <v>474.864040154563</v>
      </c>
    </row>
    <row r="46" ht="18" spans="1:13">
      <c r="A46" s="64">
        <v>43</v>
      </c>
      <c r="B46" s="41" t="s">
        <v>110</v>
      </c>
      <c r="C46" s="65">
        <v>10.5</v>
      </c>
      <c r="D46" s="66">
        <v>14</v>
      </c>
      <c r="E46" s="67">
        <f t="shared" si="0"/>
        <v>2908.5422459467</v>
      </c>
      <c r="F46" s="67">
        <v>10.8</v>
      </c>
      <c r="G46" s="67" t="s">
        <v>260</v>
      </c>
      <c r="H46" s="67">
        <f t="shared" si="1"/>
        <v>1797.3966344006</v>
      </c>
      <c r="I46" s="67" t="s">
        <v>260</v>
      </c>
      <c r="J46" s="67" t="s">
        <v>260</v>
      </c>
      <c r="K46" s="67">
        <f t="shared" si="2"/>
        <v>0</v>
      </c>
      <c r="L46" s="68"/>
      <c r="M46" s="33">
        <f t="shared" si="3"/>
        <v>4705.9388803473</v>
      </c>
    </row>
    <row r="47" ht="18" spans="1:13">
      <c r="A47" s="64">
        <v>44</v>
      </c>
      <c r="B47" s="41" t="s">
        <v>112</v>
      </c>
      <c r="C47" s="65">
        <v>8</v>
      </c>
      <c r="D47" s="66">
        <v>7</v>
      </c>
      <c r="E47" s="67">
        <f t="shared" si="0"/>
        <v>1780.74015057961</v>
      </c>
      <c r="F47" s="67">
        <v>11</v>
      </c>
      <c r="G47" s="67">
        <v>12</v>
      </c>
      <c r="H47" s="67">
        <f t="shared" si="1"/>
        <v>3827.78912881608</v>
      </c>
      <c r="I47" s="67">
        <v>5</v>
      </c>
      <c r="J47" s="67" t="s">
        <v>260</v>
      </c>
      <c r="K47" s="67">
        <f t="shared" si="2"/>
        <v>1374.29351435107</v>
      </c>
      <c r="L47" s="68"/>
      <c r="M47" s="33">
        <f t="shared" si="3"/>
        <v>6982.82279374676</v>
      </c>
    </row>
    <row r="48" ht="18" spans="1:13">
      <c r="A48" s="64">
        <v>45</v>
      </c>
      <c r="B48" s="69" t="s">
        <v>114</v>
      </c>
      <c r="C48" s="65">
        <v>14</v>
      </c>
      <c r="D48" s="66">
        <v>15</v>
      </c>
      <c r="E48" s="67">
        <f t="shared" si="0"/>
        <v>3442.76429112058</v>
      </c>
      <c r="F48" s="67">
        <v>14</v>
      </c>
      <c r="G48" s="67">
        <v>16</v>
      </c>
      <c r="H48" s="67">
        <f t="shared" si="1"/>
        <v>4992.76842889054</v>
      </c>
      <c r="I48" s="67">
        <v>17</v>
      </c>
      <c r="J48" s="67">
        <v>17</v>
      </c>
      <c r="K48" s="67">
        <f t="shared" si="2"/>
        <v>9345.19589758725</v>
      </c>
      <c r="L48" s="68">
        <v>1000</v>
      </c>
      <c r="M48" s="33">
        <f t="shared" si="3"/>
        <v>18780.7286175984</v>
      </c>
    </row>
    <row r="49" ht="18" spans="1:13">
      <c r="A49" s="64">
        <v>46</v>
      </c>
      <c r="B49" s="41" t="s">
        <v>116</v>
      </c>
      <c r="C49" s="65">
        <v>12</v>
      </c>
      <c r="D49" s="66">
        <v>16.4</v>
      </c>
      <c r="E49" s="67">
        <f t="shared" si="0"/>
        <v>3371.5346850974</v>
      </c>
      <c r="F49" s="67">
        <v>21</v>
      </c>
      <c r="G49" s="67">
        <v>16</v>
      </c>
      <c r="H49" s="67">
        <f t="shared" si="1"/>
        <v>6157.747728965</v>
      </c>
      <c r="I49" s="67">
        <v>15</v>
      </c>
      <c r="J49" s="67">
        <v>15</v>
      </c>
      <c r="K49" s="67">
        <f t="shared" si="2"/>
        <v>8245.7610861064</v>
      </c>
      <c r="L49" s="68"/>
      <c r="M49" s="33">
        <f t="shared" ref="M49:M56" si="4">E49+H49+K49+L49</f>
        <v>17775.0435001688</v>
      </c>
    </row>
    <row r="50" ht="18" spans="1:13">
      <c r="A50" s="64">
        <v>47</v>
      </c>
      <c r="B50" s="41" t="s">
        <v>118</v>
      </c>
      <c r="C50" s="65">
        <v>9</v>
      </c>
      <c r="D50" s="66">
        <v>16</v>
      </c>
      <c r="E50" s="67">
        <f t="shared" si="0"/>
        <v>2967.90025096602</v>
      </c>
      <c r="F50" s="67">
        <v>17</v>
      </c>
      <c r="G50" s="67" t="s">
        <v>260</v>
      </c>
      <c r="H50" s="67">
        <f t="shared" si="1"/>
        <v>2829.23544303797</v>
      </c>
      <c r="I50" s="67">
        <v>15</v>
      </c>
      <c r="J50" s="67">
        <v>15</v>
      </c>
      <c r="K50" s="67">
        <f t="shared" si="2"/>
        <v>8245.7610861064</v>
      </c>
      <c r="L50" s="68"/>
      <c r="M50" s="33">
        <f t="shared" si="4"/>
        <v>14042.8967801104</v>
      </c>
    </row>
    <row r="51" ht="18" spans="1:13">
      <c r="A51" s="64">
        <v>48</v>
      </c>
      <c r="B51" s="41" t="s">
        <v>120</v>
      </c>
      <c r="C51" s="65">
        <v>6</v>
      </c>
      <c r="D51" s="66">
        <v>9</v>
      </c>
      <c r="E51" s="67">
        <f t="shared" si="0"/>
        <v>1780.74015057961</v>
      </c>
      <c r="F51" s="67">
        <v>16</v>
      </c>
      <c r="G51" s="67">
        <v>18</v>
      </c>
      <c r="H51" s="67">
        <f t="shared" si="1"/>
        <v>5658.47088607595</v>
      </c>
      <c r="I51" s="67">
        <v>16</v>
      </c>
      <c r="J51" s="67">
        <v>16</v>
      </c>
      <c r="K51" s="67">
        <f t="shared" si="2"/>
        <v>8795.47849184682</v>
      </c>
      <c r="L51" s="68">
        <v>1000</v>
      </c>
      <c r="M51" s="33">
        <f t="shared" si="4"/>
        <v>17234.6895285024</v>
      </c>
    </row>
    <row r="52" ht="18" spans="1:13">
      <c r="A52" s="64">
        <v>49</v>
      </c>
      <c r="B52" s="41" t="s">
        <v>122</v>
      </c>
      <c r="C52" s="65">
        <v>8</v>
      </c>
      <c r="D52" s="66">
        <v>4</v>
      </c>
      <c r="E52" s="67">
        <f t="shared" si="0"/>
        <v>1424.59212046369</v>
      </c>
      <c r="F52" s="67" t="s">
        <v>260</v>
      </c>
      <c r="G52" s="67" t="s">
        <v>260</v>
      </c>
      <c r="H52" s="67">
        <f t="shared" si="1"/>
        <v>0</v>
      </c>
      <c r="I52" s="67" t="s">
        <v>260</v>
      </c>
      <c r="J52" s="67" t="s">
        <v>260</v>
      </c>
      <c r="K52" s="67">
        <f t="shared" si="2"/>
        <v>0</v>
      </c>
      <c r="L52" s="68"/>
      <c r="M52" s="33">
        <f t="shared" si="4"/>
        <v>1424.59212046369</v>
      </c>
    </row>
    <row r="53" ht="18" spans="1:13">
      <c r="A53" s="64">
        <v>50</v>
      </c>
      <c r="B53" s="41" t="s">
        <v>124</v>
      </c>
      <c r="C53" s="65" t="s">
        <v>260</v>
      </c>
      <c r="D53" s="66" t="s">
        <v>260</v>
      </c>
      <c r="E53" s="67">
        <f t="shared" si="0"/>
        <v>0</v>
      </c>
      <c r="F53" s="67">
        <v>8</v>
      </c>
      <c r="G53" s="67">
        <v>8</v>
      </c>
      <c r="H53" s="67">
        <f t="shared" si="1"/>
        <v>2662.80982874162</v>
      </c>
      <c r="I53" s="67">
        <v>17</v>
      </c>
      <c r="J53" s="67">
        <v>17</v>
      </c>
      <c r="K53" s="67">
        <f t="shared" si="2"/>
        <v>9345.19589758725</v>
      </c>
      <c r="L53" s="68">
        <v>1000</v>
      </c>
      <c r="M53" s="33">
        <f t="shared" si="4"/>
        <v>13008.0057263289</v>
      </c>
    </row>
    <row r="54" ht="18" spans="1:13">
      <c r="A54" s="64">
        <v>51</v>
      </c>
      <c r="B54" s="41" t="s">
        <v>126</v>
      </c>
      <c r="C54" s="65">
        <v>6</v>
      </c>
      <c r="D54" s="66">
        <v>12</v>
      </c>
      <c r="E54" s="67">
        <f t="shared" si="0"/>
        <v>2136.88818069553</v>
      </c>
      <c r="F54" s="67">
        <v>14</v>
      </c>
      <c r="G54" s="67">
        <v>14</v>
      </c>
      <c r="H54" s="67">
        <f t="shared" si="1"/>
        <v>4659.91720029784</v>
      </c>
      <c r="I54" s="67">
        <v>14</v>
      </c>
      <c r="J54" s="67">
        <v>14</v>
      </c>
      <c r="K54" s="67">
        <f t="shared" si="2"/>
        <v>7696.04368036597</v>
      </c>
      <c r="L54" s="68"/>
      <c r="M54" s="33">
        <f t="shared" si="4"/>
        <v>14492.8490613593</v>
      </c>
    </row>
    <row r="55" ht="18" spans="1:13">
      <c r="A55" s="64">
        <v>52</v>
      </c>
      <c r="B55" s="41" t="s">
        <v>128</v>
      </c>
      <c r="C55" s="65">
        <v>6</v>
      </c>
      <c r="D55" s="67">
        <v>8</v>
      </c>
      <c r="E55" s="67">
        <f t="shared" si="0"/>
        <v>1662.02414054097</v>
      </c>
      <c r="F55" s="67">
        <v>10</v>
      </c>
      <c r="G55" s="67">
        <v>12</v>
      </c>
      <c r="H55" s="67">
        <f t="shared" si="1"/>
        <v>3661.36351451973</v>
      </c>
      <c r="I55" s="67">
        <v>10</v>
      </c>
      <c r="J55" s="67" t="s">
        <v>260</v>
      </c>
      <c r="K55" s="67">
        <f t="shared" si="2"/>
        <v>2748.58702870213</v>
      </c>
      <c r="L55" s="68"/>
      <c r="M55" s="33">
        <f t="shared" si="4"/>
        <v>8071.97468376283</v>
      </c>
    </row>
    <row r="56" ht="18" spans="1:13">
      <c r="A56" s="64">
        <v>53</v>
      </c>
      <c r="B56" s="41" t="s">
        <v>132</v>
      </c>
      <c r="C56" s="65">
        <v>6</v>
      </c>
      <c r="D56" s="67">
        <v>6</v>
      </c>
      <c r="E56" s="67">
        <f t="shared" si="0"/>
        <v>1424.59212046369</v>
      </c>
      <c r="F56" s="67">
        <v>14</v>
      </c>
      <c r="G56" s="67">
        <v>14</v>
      </c>
      <c r="H56" s="67">
        <f t="shared" si="1"/>
        <v>4659.91720029784</v>
      </c>
      <c r="I56" s="67">
        <v>21</v>
      </c>
      <c r="J56" s="67">
        <v>14</v>
      </c>
      <c r="K56" s="67">
        <f t="shared" si="2"/>
        <v>9620.05460045746</v>
      </c>
      <c r="L56" s="68"/>
      <c r="M56" s="33">
        <f t="shared" si="4"/>
        <v>15704.563921219</v>
      </c>
    </row>
    <row r="57" ht="18" spans="1:13">
      <c r="A57" s="64">
        <v>54</v>
      </c>
      <c r="B57" s="70" t="s">
        <v>134</v>
      </c>
      <c r="C57" s="65">
        <v>6</v>
      </c>
      <c r="D57" s="67">
        <v>8</v>
      </c>
      <c r="E57" s="67">
        <f t="shared" si="0"/>
        <v>1662.02414054097</v>
      </c>
      <c r="F57" s="67">
        <v>12</v>
      </c>
      <c r="G57" s="67">
        <v>7</v>
      </c>
      <c r="H57" s="67">
        <f t="shared" si="1"/>
        <v>3162.08667163068</v>
      </c>
      <c r="I57" s="67">
        <v>6</v>
      </c>
      <c r="J57" s="67">
        <v>6</v>
      </c>
      <c r="K57" s="67">
        <f t="shared" si="2"/>
        <v>3298.30443444256</v>
      </c>
      <c r="L57" s="68"/>
      <c r="M57" s="33">
        <f t="shared" ref="M57:M93" si="5">E57+H57+K57+L57</f>
        <v>8122.41524661421</v>
      </c>
    </row>
    <row r="58" ht="18" spans="1:13">
      <c r="A58" s="64">
        <v>55</v>
      </c>
      <c r="B58" s="70" t="s">
        <v>136</v>
      </c>
      <c r="C58" s="65" t="s">
        <v>260</v>
      </c>
      <c r="D58" s="67" t="s">
        <v>260</v>
      </c>
      <c r="E58" s="67">
        <f t="shared" si="0"/>
        <v>0</v>
      </c>
      <c r="F58" s="67" t="s">
        <v>260</v>
      </c>
      <c r="G58" s="67" t="s">
        <v>260</v>
      </c>
      <c r="H58" s="67">
        <f t="shared" si="1"/>
        <v>0</v>
      </c>
      <c r="I58" s="67">
        <v>19.5</v>
      </c>
      <c r="J58" s="67">
        <v>22</v>
      </c>
      <c r="K58" s="67">
        <f t="shared" si="2"/>
        <v>11406.6361691138</v>
      </c>
      <c r="L58" s="68"/>
      <c r="M58" s="33">
        <f t="shared" si="5"/>
        <v>11406.6361691138</v>
      </c>
    </row>
    <row r="59" ht="18" spans="1:13">
      <c r="A59" s="64">
        <v>56</v>
      </c>
      <c r="B59" s="70" t="s">
        <v>138</v>
      </c>
      <c r="C59" s="65" t="s">
        <v>260</v>
      </c>
      <c r="D59" s="67" t="s">
        <v>260</v>
      </c>
      <c r="E59" s="67">
        <f t="shared" si="0"/>
        <v>0</v>
      </c>
      <c r="F59" s="67" t="s">
        <v>260</v>
      </c>
      <c r="G59" s="67" t="s">
        <v>260</v>
      </c>
      <c r="H59" s="67">
        <f t="shared" si="1"/>
        <v>0</v>
      </c>
      <c r="I59" s="67">
        <v>10</v>
      </c>
      <c r="J59" s="67">
        <v>10</v>
      </c>
      <c r="K59" s="67">
        <f t="shared" si="2"/>
        <v>5497.17405740426</v>
      </c>
      <c r="L59" s="68"/>
      <c r="M59" s="33">
        <f t="shared" si="5"/>
        <v>5497.17405740426</v>
      </c>
    </row>
    <row r="60" ht="18" spans="1:13">
      <c r="A60" s="64">
        <v>57</v>
      </c>
      <c r="B60" s="70" t="s">
        <v>140</v>
      </c>
      <c r="C60" s="65">
        <v>9</v>
      </c>
      <c r="D60" s="67">
        <v>8</v>
      </c>
      <c r="E60" s="67">
        <f t="shared" si="0"/>
        <v>2018.17217065689</v>
      </c>
      <c r="F60" s="67">
        <v>12</v>
      </c>
      <c r="G60" s="67">
        <v>12</v>
      </c>
      <c r="H60" s="67">
        <f t="shared" si="1"/>
        <v>3994.21474311243</v>
      </c>
      <c r="I60" s="67">
        <v>10</v>
      </c>
      <c r="J60" s="67">
        <v>10</v>
      </c>
      <c r="K60" s="67">
        <f t="shared" si="2"/>
        <v>5497.17405740426</v>
      </c>
      <c r="L60" s="68"/>
      <c r="M60" s="33">
        <f t="shared" si="5"/>
        <v>11509.5609711736</v>
      </c>
    </row>
    <row r="61" ht="18" spans="1:13">
      <c r="A61" s="64">
        <v>58</v>
      </c>
      <c r="B61" s="70" t="s">
        <v>142</v>
      </c>
      <c r="C61" s="65">
        <v>12</v>
      </c>
      <c r="D61" s="67">
        <v>6</v>
      </c>
      <c r="E61" s="67">
        <f t="shared" si="0"/>
        <v>2136.88818069553</v>
      </c>
      <c r="F61" s="67" t="s">
        <v>260</v>
      </c>
      <c r="G61" s="67" t="s">
        <v>260</v>
      </c>
      <c r="H61" s="67">
        <f t="shared" si="1"/>
        <v>0</v>
      </c>
      <c r="I61" s="67" t="s">
        <v>260</v>
      </c>
      <c r="J61" s="67" t="s">
        <v>260</v>
      </c>
      <c r="K61" s="67">
        <f t="shared" si="2"/>
        <v>0</v>
      </c>
      <c r="L61" s="68"/>
      <c r="M61" s="33">
        <f t="shared" si="5"/>
        <v>2136.88818069553</v>
      </c>
    </row>
    <row r="62" ht="18" spans="1:13">
      <c r="A62" s="64">
        <v>59</v>
      </c>
      <c r="B62" s="70" t="s">
        <v>144</v>
      </c>
      <c r="C62" s="65">
        <v>8</v>
      </c>
      <c r="D62" s="67">
        <v>4</v>
      </c>
      <c r="E62" s="67">
        <f t="shared" si="0"/>
        <v>1424.59212046369</v>
      </c>
      <c r="F62" s="67" t="s">
        <v>260</v>
      </c>
      <c r="G62" s="67" t="s">
        <v>260</v>
      </c>
      <c r="H62" s="67">
        <f t="shared" si="1"/>
        <v>0</v>
      </c>
      <c r="I62" s="67" t="s">
        <v>260</v>
      </c>
      <c r="J62" s="67" t="s">
        <v>260</v>
      </c>
      <c r="K62" s="67">
        <f t="shared" si="2"/>
        <v>0</v>
      </c>
      <c r="L62" s="68"/>
      <c r="M62" s="33">
        <f t="shared" si="5"/>
        <v>1424.59212046369</v>
      </c>
    </row>
    <row r="63" ht="18" spans="1:13">
      <c r="A63" s="64">
        <v>60</v>
      </c>
      <c r="B63" s="70" t="s">
        <v>146</v>
      </c>
      <c r="C63" s="65" t="s">
        <v>260</v>
      </c>
      <c r="D63" s="67">
        <v>10</v>
      </c>
      <c r="E63" s="67">
        <f t="shared" si="0"/>
        <v>1187.16010038641</v>
      </c>
      <c r="F63" s="67">
        <v>1</v>
      </c>
      <c r="G63" s="67">
        <v>1</v>
      </c>
      <c r="H63" s="67">
        <f t="shared" si="1"/>
        <v>332.851228592703</v>
      </c>
      <c r="I63" s="67" t="s">
        <v>260</v>
      </c>
      <c r="J63" s="67" t="s">
        <v>260</v>
      </c>
      <c r="K63" s="67">
        <f t="shared" si="2"/>
        <v>0</v>
      </c>
      <c r="L63" s="68"/>
      <c r="M63" s="33">
        <f t="shared" si="5"/>
        <v>1520.01132897911</v>
      </c>
    </row>
    <row r="64" ht="18" spans="1:13">
      <c r="A64" s="64">
        <v>61</v>
      </c>
      <c r="B64" s="70" t="s">
        <v>148</v>
      </c>
      <c r="C64" s="65" t="s">
        <v>260</v>
      </c>
      <c r="D64" s="67" t="s">
        <v>260</v>
      </c>
      <c r="E64" s="67">
        <f t="shared" si="0"/>
        <v>0</v>
      </c>
      <c r="F64" s="67">
        <v>8</v>
      </c>
      <c r="G64" s="67" t="s">
        <v>260</v>
      </c>
      <c r="H64" s="67">
        <f t="shared" si="1"/>
        <v>1331.40491437081</v>
      </c>
      <c r="I64" s="67" t="s">
        <v>260</v>
      </c>
      <c r="J64" s="67" t="s">
        <v>260</v>
      </c>
      <c r="K64" s="67">
        <f t="shared" si="2"/>
        <v>0</v>
      </c>
      <c r="L64" s="68"/>
      <c r="M64" s="33">
        <f t="shared" si="5"/>
        <v>1331.40491437081</v>
      </c>
    </row>
    <row r="65" ht="18" spans="1:13">
      <c r="A65" s="64">
        <v>62</v>
      </c>
      <c r="B65" s="70" t="s">
        <v>150</v>
      </c>
      <c r="C65" s="65" t="s">
        <v>260</v>
      </c>
      <c r="D65" s="67" t="s">
        <v>260</v>
      </c>
      <c r="E65" s="67">
        <f t="shared" si="0"/>
        <v>0</v>
      </c>
      <c r="F65" s="67">
        <v>8</v>
      </c>
      <c r="G65" s="67">
        <v>12</v>
      </c>
      <c r="H65" s="67">
        <f t="shared" si="1"/>
        <v>3328.51228592703</v>
      </c>
      <c r="I65" s="67">
        <v>10</v>
      </c>
      <c r="J65" s="67">
        <v>10</v>
      </c>
      <c r="K65" s="67">
        <f t="shared" si="2"/>
        <v>5497.17405740426</v>
      </c>
      <c r="L65" s="68"/>
      <c r="M65" s="33">
        <f t="shared" si="5"/>
        <v>8825.68634333129</v>
      </c>
    </row>
    <row r="66" ht="18" spans="1:13">
      <c r="A66" s="64">
        <v>63</v>
      </c>
      <c r="B66" s="70" t="s">
        <v>152</v>
      </c>
      <c r="C66" s="65">
        <v>6</v>
      </c>
      <c r="D66" s="67">
        <v>5</v>
      </c>
      <c r="E66" s="67">
        <f t="shared" si="0"/>
        <v>1305.87611042505</v>
      </c>
      <c r="F66" s="67">
        <v>14</v>
      </c>
      <c r="G66" s="67">
        <v>14</v>
      </c>
      <c r="H66" s="67">
        <f t="shared" si="1"/>
        <v>4659.91720029784</v>
      </c>
      <c r="I66" s="67">
        <v>14</v>
      </c>
      <c r="J66" s="67">
        <v>15</v>
      </c>
      <c r="K66" s="67">
        <f t="shared" si="2"/>
        <v>7970.90238323618</v>
      </c>
      <c r="L66" s="68">
        <v>1000</v>
      </c>
      <c r="M66" s="33">
        <f t="shared" si="5"/>
        <v>14936.6956939591</v>
      </c>
    </row>
    <row r="67" ht="18" spans="1:13">
      <c r="A67" s="64">
        <v>64</v>
      </c>
      <c r="B67" s="70" t="s">
        <v>154</v>
      </c>
      <c r="C67" s="65">
        <v>6</v>
      </c>
      <c r="D67" s="67">
        <v>6</v>
      </c>
      <c r="E67" s="67">
        <f t="shared" si="0"/>
        <v>1424.59212046369</v>
      </c>
      <c r="F67" s="67" t="s">
        <v>260</v>
      </c>
      <c r="G67" s="67" t="s">
        <v>260</v>
      </c>
      <c r="H67" s="67">
        <f t="shared" si="1"/>
        <v>0</v>
      </c>
      <c r="I67" s="67" t="s">
        <v>260</v>
      </c>
      <c r="J67" s="67" t="s">
        <v>260</v>
      </c>
      <c r="K67" s="67">
        <f t="shared" si="2"/>
        <v>0</v>
      </c>
      <c r="L67" s="68"/>
      <c r="M67" s="33">
        <f t="shared" si="5"/>
        <v>1424.59212046369</v>
      </c>
    </row>
    <row r="68" ht="18" spans="1:13">
      <c r="A68" s="64">
        <v>65</v>
      </c>
      <c r="B68" s="70" t="s">
        <v>156</v>
      </c>
      <c r="C68" s="65" t="s">
        <v>260</v>
      </c>
      <c r="D68" s="67" t="s">
        <v>260</v>
      </c>
      <c r="E68" s="67">
        <f t="shared" si="0"/>
        <v>0</v>
      </c>
      <c r="F68" s="67">
        <v>4.2</v>
      </c>
      <c r="G68" s="67">
        <v>16</v>
      </c>
      <c r="H68" s="67">
        <f t="shared" si="1"/>
        <v>3361.7974087863</v>
      </c>
      <c r="I68" s="67">
        <v>16</v>
      </c>
      <c r="J68" s="67">
        <v>16</v>
      </c>
      <c r="K68" s="67">
        <f t="shared" si="2"/>
        <v>8795.47849184682</v>
      </c>
      <c r="L68" s="68"/>
      <c r="M68" s="33">
        <f t="shared" si="5"/>
        <v>12157.2759006331</v>
      </c>
    </row>
    <row r="69" ht="18" spans="1:13">
      <c r="A69" s="64">
        <v>66</v>
      </c>
      <c r="B69" s="70" t="s">
        <v>158</v>
      </c>
      <c r="C69" s="65">
        <v>6</v>
      </c>
      <c r="D69" s="67">
        <v>10</v>
      </c>
      <c r="E69" s="67">
        <f t="shared" ref="E69:E93" si="6">$E$3*SUM(C69:D69)</f>
        <v>1899.45616061825</v>
      </c>
      <c r="F69" s="67">
        <v>12</v>
      </c>
      <c r="G69" s="67">
        <v>14</v>
      </c>
      <c r="H69" s="67">
        <f t="shared" ref="H69:H93" si="7">$H$3*SUM(F69:G69)</f>
        <v>4327.06597170514</v>
      </c>
      <c r="I69" s="67">
        <v>12</v>
      </c>
      <c r="J69" s="67">
        <v>12</v>
      </c>
      <c r="K69" s="67">
        <f t="shared" ref="K69:K93" si="8">$K$3*SUM(I69:J69)</f>
        <v>6596.60886888512</v>
      </c>
      <c r="L69" s="68"/>
      <c r="M69" s="33">
        <f t="shared" si="5"/>
        <v>12823.1310012085</v>
      </c>
    </row>
    <row r="70" ht="18" spans="1:13">
      <c r="A70" s="64">
        <v>67</v>
      </c>
      <c r="B70" s="70" t="s">
        <v>160</v>
      </c>
      <c r="C70" s="65">
        <v>14</v>
      </c>
      <c r="D70" s="67">
        <v>14</v>
      </c>
      <c r="E70" s="67">
        <f t="shared" si="6"/>
        <v>3324.04828108194</v>
      </c>
      <c r="F70" s="67">
        <v>16</v>
      </c>
      <c r="G70" s="67">
        <v>16</v>
      </c>
      <c r="H70" s="67">
        <f t="shared" si="7"/>
        <v>5325.61965748325</v>
      </c>
      <c r="I70" s="67">
        <v>16</v>
      </c>
      <c r="J70" s="67">
        <v>16</v>
      </c>
      <c r="K70" s="67">
        <f t="shared" si="8"/>
        <v>8795.47849184682</v>
      </c>
      <c r="L70" s="68"/>
      <c r="M70" s="33">
        <f t="shared" si="5"/>
        <v>17445.146430412</v>
      </c>
    </row>
    <row r="71" ht="18" spans="1:13">
      <c r="A71" s="64">
        <v>68</v>
      </c>
      <c r="B71" s="70" t="s">
        <v>162</v>
      </c>
      <c r="C71" s="65">
        <v>9</v>
      </c>
      <c r="D71" s="67">
        <v>10</v>
      </c>
      <c r="E71" s="67">
        <f t="shared" si="6"/>
        <v>2255.60419073418</v>
      </c>
      <c r="F71" s="67" t="s">
        <v>260</v>
      </c>
      <c r="G71" s="67" t="s">
        <v>260</v>
      </c>
      <c r="H71" s="67">
        <f t="shared" si="7"/>
        <v>0</v>
      </c>
      <c r="I71" s="67" t="s">
        <v>260</v>
      </c>
      <c r="J71" s="67" t="s">
        <v>260</v>
      </c>
      <c r="K71" s="67">
        <f t="shared" si="8"/>
        <v>0</v>
      </c>
      <c r="L71" s="68"/>
      <c r="M71" s="33">
        <f t="shared" si="5"/>
        <v>2255.60419073418</v>
      </c>
    </row>
    <row r="72" ht="18" spans="1:13">
      <c r="A72" s="64">
        <v>69</v>
      </c>
      <c r="B72" s="70" t="s">
        <v>164</v>
      </c>
      <c r="C72" s="65" t="s">
        <v>260</v>
      </c>
      <c r="D72" s="67" t="s">
        <v>260</v>
      </c>
      <c r="E72" s="67">
        <f t="shared" si="6"/>
        <v>0</v>
      </c>
      <c r="F72" s="67">
        <v>15</v>
      </c>
      <c r="G72" s="67">
        <v>15</v>
      </c>
      <c r="H72" s="67">
        <f t="shared" si="7"/>
        <v>4992.76842889054</v>
      </c>
      <c r="I72" s="67" t="s">
        <v>260</v>
      </c>
      <c r="J72" s="67" t="s">
        <v>260</v>
      </c>
      <c r="K72" s="67">
        <f t="shared" si="8"/>
        <v>0</v>
      </c>
      <c r="L72" s="68"/>
      <c r="M72" s="33">
        <f t="shared" si="5"/>
        <v>4992.76842889054</v>
      </c>
    </row>
    <row r="73" ht="18" spans="1:13">
      <c r="A73" s="64">
        <v>70</v>
      </c>
      <c r="B73" s="70" t="s">
        <v>166</v>
      </c>
      <c r="C73" s="65">
        <v>6</v>
      </c>
      <c r="D73" s="67">
        <v>9</v>
      </c>
      <c r="E73" s="67">
        <f t="shared" si="6"/>
        <v>1780.74015057961</v>
      </c>
      <c r="F73" s="67">
        <v>12</v>
      </c>
      <c r="G73" s="67">
        <v>14</v>
      </c>
      <c r="H73" s="67">
        <f t="shared" si="7"/>
        <v>4327.06597170514</v>
      </c>
      <c r="I73" s="67">
        <v>13.5</v>
      </c>
      <c r="J73" s="67">
        <v>13</v>
      </c>
      <c r="K73" s="67">
        <f t="shared" si="8"/>
        <v>7283.75562606065</v>
      </c>
      <c r="L73" s="68">
        <v>1000</v>
      </c>
      <c r="M73" s="33">
        <f t="shared" si="5"/>
        <v>14391.5617483454</v>
      </c>
    </row>
    <row r="74" ht="18" spans="1:13">
      <c r="A74" s="64">
        <v>71</v>
      </c>
      <c r="B74" s="70" t="s">
        <v>168</v>
      </c>
      <c r="C74" s="65">
        <v>12</v>
      </c>
      <c r="D74" s="67">
        <v>5</v>
      </c>
      <c r="E74" s="67">
        <f t="shared" si="6"/>
        <v>2018.17217065689</v>
      </c>
      <c r="F74" s="67">
        <v>14</v>
      </c>
      <c r="G74" s="67">
        <v>21</v>
      </c>
      <c r="H74" s="67">
        <f t="shared" si="7"/>
        <v>5824.8965003723</v>
      </c>
      <c r="I74" s="67">
        <v>14</v>
      </c>
      <c r="J74" s="67">
        <v>14</v>
      </c>
      <c r="K74" s="67">
        <f t="shared" si="8"/>
        <v>7696.04368036597</v>
      </c>
      <c r="L74" s="68"/>
      <c r="M74" s="33">
        <f t="shared" si="5"/>
        <v>15539.1123513952</v>
      </c>
    </row>
    <row r="75" ht="18" spans="1:13">
      <c r="A75" s="64">
        <v>72</v>
      </c>
      <c r="B75" s="70" t="s">
        <v>170</v>
      </c>
      <c r="C75" s="65">
        <v>8</v>
      </c>
      <c r="D75" s="67">
        <v>9</v>
      </c>
      <c r="E75" s="67">
        <f t="shared" si="6"/>
        <v>2018.17217065689</v>
      </c>
      <c r="F75" s="67">
        <v>10</v>
      </c>
      <c r="G75" s="67">
        <v>12</v>
      </c>
      <c r="H75" s="67">
        <f t="shared" si="7"/>
        <v>3661.36351451973</v>
      </c>
      <c r="I75" s="67">
        <v>11</v>
      </c>
      <c r="J75" s="67">
        <v>11</v>
      </c>
      <c r="K75" s="67">
        <f t="shared" si="8"/>
        <v>6046.89146314469</v>
      </c>
      <c r="L75" s="68">
        <v>2000</v>
      </c>
      <c r="M75" s="33">
        <f t="shared" si="5"/>
        <v>13726.4271483213</v>
      </c>
    </row>
    <row r="76" ht="18" spans="1:13">
      <c r="A76" s="64">
        <v>73</v>
      </c>
      <c r="B76" s="70" t="s">
        <v>172</v>
      </c>
      <c r="C76" s="65">
        <v>12</v>
      </c>
      <c r="D76" s="67">
        <v>10</v>
      </c>
      <c r="E76" s="67">
        <f t="shared" si="6"/>
        <v>2611.7522208501</v>
      </c>
      <c r="F76" s="67">
        <v>14</v>
      </c>
      <c r="G76" s="67">
        <v>14</v>
      </c>
      <c r="H76" s="67">
        <f t="shared" si="7"/>
        <v>4659.91720029784</v>
      </c>
      <c r="I76" s="67">
        <v>14</v>
      </c>
      <c r="J76" s="67">
        <v>15</v>
      </c>
      <c r="K76" s="67">
        <f t="shared" si="8"/>
        <v>7970.90238323618</v>
      </c>
      <c r="L76" s="68">
        <v>1000</v>
      </c>
      <c r="M76" s="33">
        <f t="shared" si="5"/>
        <v>16242.5718043841</v>
      </c>
    </row>
    <row r="77" ht="18" spans="1:13">
      <c r="A77" s="64">
        <v>74</v>
      </c>
      <c r="B77" s="70" t="s">
        <v>174</v>
      </c>
      <c r="C77" s="65">
        <v>9</v>
      </c>
      <c r="D77" s="67">
        <v>8</v>
      </c>
      <c r="E77" s="67">
        <f t="shared" si="6"/>
        <v>2018.17217065689</v>
      </c>
      <c r="F77" s="67" t="s">
        <v>260</v>
      </c>
      <c r="G77" s="67" t="s">
        <v>260</v>
      </c>
      <c r="H77" s="67">
        <f t="shared" si="7"/>
        <v>0</v>
      </c>
      <c r="I77" s="67" t="s">
        <v>260</v>
      </c>
      <c r="J77" s="67" t="s">
        <v>260</v>
      </c>
      <c r="K77" s="67">
        <f t="shared" si="8"/>
        <v>0</v>
      </c>
      <c r="L77" s="68"/>
      <c r="M77" s="33">
        <f t="shared" si="5"/>
        <v>2018.17217065689</v>
      </c>
    </row>
    <row r="78" ht="18" spans="1:13">
      <c r="A78" s="64">
        <v>75</v>
      </c>
      <c r="B78" s="70" t="s">
        <v>176</v>
      </c>
      <c r="C78" s="65">
        <v>6</v>
      </c>
      <c r="D78" s="67">
        <v>10</v>
      </c>
      <c r="E78" s="67">
        <f t="shared" si="6"/>
        <v>1899.45616061825</v>
      </c>
      <c r="F78" s="67">
        <v>14</v>
      </c>
      <c r="G78" s="67">
        <v>14</v>
      </c>
      <c r="H78" s="67">
        <f t="shared" si="7"/>
        <v>4659.91720029784</v>
      </c>
      <c r="I78" s="67">
        <v>14</v>
      </c>
      <c r="J78" s="67">
        <v>14</v>
      </c>
      <c r="K78" s="67">
        <f t="shared" si="8"/>
        <v>7696.04368036597</v>
      </c>
      <c r="L78" s="68"/>
      <c r="M78" s="33">
        <f t="shared" si="5"/>
        <v>14255.4170412821</v>
      </c>
    </row>
    <row r="79" ht="18" spans="1:13">
      <c r="A79" s="64">
        <v>76</v>
      </c>
      <c r="B79" s="70" t="s">
        <v>178</v>
      </c>
      <c r="C79" s="65">
        <v>6</v>
      </c>
      <c r="D79" s="67">
        <v>6</v>
      </c>
      <c r="E79" s="67">
        <f t="shared" si="6"/>
        <v>1424.59212046369</v>
      </c>
      <c r="F79" s="67">
        <v>7</v>
      </c>
      <c r="G79" s="67">
        <v>7</v>
      </c>
      <c r="H79" s="67">
        <f t="shared" si="7"/>
        <v>2329.95860014892</v>
      </c>
      <c r="I79" s="67" t="s">
        <v>260</v>
      </c>
      <c r="J79" s="67" t="s">
        <v>260</v>
      </c>
      <c r="K79" s="67">
        <f t="shared" si="8"/>
        <v>0</v>
      </c>
      <c r="L79" s="68"/>
      <c r="M79" s="33">
        <f t="shared" si="5"/>
        <v>3754.55072061261</v>
      </c>
    </row>
    <row r="80" ht="18" spans="1:13">
      <c r="A80" s="64">
        <v>77</v>
      </c>
      <c r="B80" s="70" t="s">
        <v>180</v>
      </c>
      <c r="C80" s="65">
        <v>12</v>
      </c>
      <c r="D80" s="67">
        <v>13</v>
      </c>
      <c r="E80" s="67">
        <f t="shared" si="6"/>
        <v>2967.90025096602</v>
      </c>
      <c r="F80" s="67">
        <v>14</v>
      </c>
      <c r="G80" s="67">
        <v>14</v>
      </c>
      <c r="H80" s="67">
        <f t="shared" si="7"/>
        <v>4659.91720029784</v>
      </c>
      <c r="I80" s="67" t="s">
        <v>260</v>
      </c>
      <c r="J80" s="67">
        <v>7</v>
      </c>
      <c r="K80" s="67">
        <f t="shared" si="8"/>
        <v>1924.01092009149</v>
      </c>
      <c r="L80" s="68"/>
      <c r="M80" s="33">
        <f t="shared" si="5"/>
        <v>9551.82837135535</v>
      </c>
    </row>
    <row r="81" ht="18" spans="1:13">
      <c r="A81" s="64">
        <v>78</v>
      </c>
      <c r="B81" s="70" t="s">
        <v>182</v>
      </c>
      <c r="C81" s="65">
        <v>9</v>
      </c>
      <c r="D81" s="67">
        <v>10</v>
      </c>
      <c r="E81" s="67">
        <f t="shared" si="6"/>
        <v>2255.60419073418</v>
      </c>
      <c r="F81" s="67">
        <v>11</v>
      </c>
      <c r="G81" s="67" t="s">
        <v>260</v>
      </c>
      <c r="H81" s="67">
        <f t="shared" si="7"/>
        <v>1830.68175725987</v>
      </c>
      <c r="I81" s="67">
        <v>15</v>
      </c>
      <c r="J81" s="67">
        <v>15</v>
      </c>
      <c r="K81" s="67">
        <f t="shared" si="8"/>
        <v>8245.7610861064</v>
      </c>
      <c r="L81" s="68"/>
      <c r="M81" s="33">
        <f t="shared" si="5"/>
        <v>12332.0470341004</v>
      </c>
    </row>
    <row r="82" ht="18" spans="1:13">
      <c r="A82" s="64">
        <v>79</v>
      </c>
      <c r="B82" s="70" t="s">
        <v>184</v>
      </c>
      <c r="C82" s="65" t="s">
        <v>260</v>
      </c>
      <c r="D82" s="67" t="s">
        <v>260</v>
      </c>
      <c r="E82" s="67">
        <f t="shared" si="6"/>
        <v>0</v>
      </c>
      <c r="F82" s="67" t="s">
        <v>260</v>
      </c>
      <c r="G82" s="67" t="s">
        <v>260</v>
      </c>
      <c r="H82" s="67">
        <f t="shared" si="7"/>
        <v>0</v>
      </c>
      <c r="I82" s="67">
        <v>5</v>
      </c>
      <c r="J82" s="67">
        <v>5</v>
      </c>
      <c r="K82" s="67">
        <f t="shared" si="8"/>
        <v>2748.58702870213</v>
      </c>
      <c r="L82" s="68"/>
      <c r="M82" s="33">
        <f t="shared" si="5"/>
        <v>2748.58702870213</v>
      </c>
    </row>
    <row r="83" ht="18" spans="1:13">
      <c r="A83" s="64">
        <v>80</v>
      </c>
      <c r="B83" s="70" t="s">
        <v>186</v>
      </c>
      <c r="C83" s="65">
        <v>6</v>
      </c>
      <c r="D83" s="67">
        <v>5</v>
      </c>
      <c r="E83" s="67">
        <f t="shared" si="6"/>
        <v>1305.87611042505</v>
      </c>
      <c r="F83" s="67" t="s">
        <v>260</v>
      </c>
      <c r="G83" s="67" t="s">
        <v>260</v>
      </c>
      <c r="H83" s="67">
        <f t="shared" si="7"/>
        <v>0</v>
      </c>
      <c r="I83" s="67" t="s">
        <v>260</v>
      </c>
      <c r="J83" s="67" t="s">
        <v>260</v>
      </c>
      <c r="K83" s="67">
        <f t="shared" si="8"/>
        <v>0</v>
      </c>
      <c r="L83" s="68"/>
      <c r="M83" s="33">
        <f t="shared" si="5"/>
        <v>1305.87611042505</v>
      </c>
    </row>
    <row r="84" ht="18" spans="1:13">
      <c r="A84" s="64">
        <v>81</v>
      </c>
      <c r="B84" s="70" t="s">
        <v>188</v>
      </c>
      <c r="C84" s="65" t="s">
        <v>260</v>
      </c>
      <c r="D84" s="67">
        <v>5</v>
      </c>
      <c r="E84" s="67">
        <f t="shared" si="6"/>
        <v>593.580050193204</v>
      </c>
      <c r="F84" s="67">
        <v>14</v>
      </c>
      <c r="G84" s="67">
        <v>14</v>
      </c>
      <c r="H84" s="67">
        <f t="shared" si="7"/>
        <v>4659.91720029784</v>
      </c>
      <c r="I84" s="67" t="s">
        <v>260</v>
      </c>
      <c r="J84" s="67" t="s">
        <v>260</v>
      </c>
      <c r="K84" s="67">
        <f t="shared" si="8"/>
        <v>0</v>
      </c>
      <c r="L84" s="68"/>
      <c r="M84" s="33">
        <f t="shared" si="5"/>
        <v>5253.49725049104</v>
      </c>
    </row>
    <row r="85" ht="18" spans="1:13">
      <c r="A85" s="64">
        <v>82</v>
      </c>
      <c r="B85" s="70" t="s">
        <v>190</v>
      </c>
      <c r="C85" s="65">
        <v>11</v>
      </c>
      <c r="D85" s="67">
        <v>8</v>
      </c>
      <c r="E85" s="67">
        <f t="shared" si="6"/>
        <v>2255.60419073418</v>
      </c>
      <c r="F85" s="67">
        <v>9</v>
      </c>
      <c r="G85" s="67">
        <v>14</v>
      </c>
      <c r="H85" s="67">
        <f t="shared" si="7"/>
        <v>3827.78912881608</v>
      </c>
      <c r="I85" s="67">
        <v>13</v>
      </c>
      <c r="J85" s="67">
        <v>12</v>
      </c>
      <c r="K85" s="67">
        <f t="shared" si="8"/>
        <v>6871.46757175533</v>
      </c>
      <c r="L85" s="68"/>
      <c r="M85" s="33">
        <f t="shared" si="5"/>
        <v>12954.8608913056</v>
      </c>
    </row>
    <row r="86" ht="18" spans="1:13">
      <c r="A86" s="64">
        <v>83</v>
      </c>
      <c r="B86" s="70" t="s">
        <v>194</v>
      </c>
      <c r="C86" s="65">
        <v>14</v>
      </c>
      <c r="D86" s="67">
        <v>15</v>
      </c>
      <c r="E86" s="67">
        <f t="shared" si="6"/>
        <v>3442.76429112058</v>
      </c>
      <c r="F86" s="67">
        <v>15</v>
      </c>
      <c r="G86" s="67">
        <v>16</v>
      </c>
      <c r="H86" s="67">
        <f t="shared" si="7"/>
        <v>5159.1940431869</v>
      </c>
      <c r="I86" s="67">
        <v>17</v>
      </c>
      <c r="J86" s="67">
        <v>17</v>
      </c>
      <c r="K86" s="67">
        <f t="shared" si="8"/>
        <v>9345.19589758725</v>
      </c>
      <c r="L86" s="68">
        <v>1000</v>
      </c>
      <c r="M86" s="33">
        <f t="shared" si="5"/>
        <v>18947.1542318947</v>
      </c>
    </row>
    <row r="87" ht="18" spans="1:13">
      <c r="A87" s="64">
        <v>84</v>
      </c>
      <c r="B87" s="70" t="s">
        <v>196</v>
      </c>
      <c r="C87" s="65" t="s">
        <v>260</v>
      </c>
      <c r="D87" s="67" t="s">
        <v>260</v>
      </c>
      <c r="E87" s="67">
        <f t="shared" si="6"/>
        <v>0</v>
      </c>
      <c r="F87" s="67">
        <v>15</v>
      </c>
      <c r="G87" s="67">
        <v>16</v>
      </c>
      <c r="H87" s="67">
        <f t="shared" si="7"/>
        <v>5159.1940431869</v>
      </c>
      <c r="I87" s="67" t="s">
        <v>260</v>
      </c>
      <c r="J87" s="67" t="s">
        <v>260</v>
      </c>
      <c r="K87" s="67">
        <f t="shared" si="8"/>
        <v>0</v>
      </c>
      <c r="L87" s="68"/>
      <c r="M87" s="33">
        <f t="shared" si="5"/>
        <v>5159.1940431869</v>
      </c>
    </row>
    <row r="88" ht="18" spans="1:13">
      <c r="A88" s="64">
        <v>85</v>
      </c>
      <c r="B88" s="70" t="s">
        <v>198</v>
      </c>
      <c r="C88" s="65">
        <v>15</v>
      </c>
      <c r="D88" s="67">
        <v>14</v>
      </c>
      <c r="E88" s="67">
        <f t="shared" si="6"/>
        <v>3442.76429112058</v>
      </c>
      <c r="F88" s="67">
        <v>16</v>
      </c>
      <c r="G88" s="67">
        <v>14</v>
      </c>
      <c r="H88" s="67">
        <f t="shared" si="7"/>
        <v>4992.76842889054</v>
      </c>
      <c r="I88" s="67">
        <v>14</v>
      </c>
      <c r="J88" s="67">
        <v>12</v>
      </c>
      <c r="K88" s="67">
        <f t="shared" si="8"/>
        <v>7146.32627462554</v>
      </c>
      <c r="L88" s="68"/>
      <c r="M88" s="33">
        <f t="shared" si="5"/>
        <v>15581.8589946367</v>
      </c>
    </row>
    <row r="89" ht="18" spans="1:13">
      <c r="A89" s="64">
        <v>86</v>
      </c>
      <c r="B89" s="70" t="s">
        <v>200</v>
      </c>
      <c r="C89" s="65">
        <v>6</v>
      </c>
      <c r="D89" s="67">
        <v>10</v>
      </c>
      <c r="E89" s="67">
        <f t="shared" si="6"/>
        <v>1899.45616061825</v>
      </c>
      <c r="F89" s="67">
        <v>7</v>
      </c>
      <c r="G89" s="67">
        <v>7</v>
      </c>
      <c r="H89" s="67">
        <f t="shared" si="7"/>
        <v>2329.95860014892</v>
      </c>
      <c r="I89" s="67">
        <v>15</v>
      </c>
      <c r="J89" s="67">
        <v>15</v>
      </c>
      <c r="K89" s="67">
        <f t="shared" si="8"/>
        <v>8245.7610861064</v>
      </c>
      <c r="L89" s="68">
        <v>1000</v>
      </c>
      <c r="M89" s="33">
        <f t="shared" si="5"/>
        <v>13475.1758468736</v>
      </c>
    </row>
    <row r="90" ht="18" spans="1:13">
      <c r="A90" s="64">
        <v>87</v>
      </c>
      <c r="B90" s="70" t="s">
        <v>202</v>
      </c>
      <c r="C90" s="65">
        <v>5</v>
      </c>
      <c r="D90" s="67">
        <v>5.5</v>
      </c>
      <c r="E90" s="67">
        <f t="shared" si="6"/>
        <v>1246.51810540573</v>
      </c>
      <c r="F90" s="67" t="s">
        <v>260</v>
      </c>
      <c r="G90" s="67" t="s">
        <v>260</v>
      </c>
      <c r="H90" s="67">
        <f t="shared" si="7"/>
        <v>0</v>
      </c>
      <c r="I90" s="67" t="s">
        <v>260</v>
      </c>
      <c r="J90" s="67" t="s">
        <v>260</v>
      </c>
      <c r="K90" s="67">
        <f t="shared" si="8"/>
        <v>0</v>
      </c>
      <c r="L90" s="68"/>
      <c r="M90" s="33">
        <f t="shared" si="5"/>
        <v>1246.51810540573</v>
      </c>
    </row>
    <row r="91" ht="18" spans="1:13">
      <c r="A91" s="64">
        <v>88</v>
      </c>
      <c r="B91" s="70" t="s">
        <v>206</v>
      </c>
      <c r="C91" s="65">
        <v>6</v>
      </c>
      <c r="D91" s="67">
        <v>6</v>
      </c>
      <c r="E91" s="67">
        <f t="shared" si="6"/>
        <v>1424.59212046369</v>
      </c>
      <c r="F91" s="67">
        <v>14</v>
      </c>
      <c r="G91" s="67">
        <v>14</v>
      </c>
      <c r="H91" s="67">
        <f t="shared" si="7"/>
        <v>4659.91720029784</v>
      </c>
      <c r="I91" s="67">
        <v>14</v>
      </c>
      <c r="J91" s="67">
        <v>14</v>
      </c>
      <c r="K91" s="67">
        <f t="shared" si="8"/>
        <v>7696.04368036597</v>
      </c>
      <c r="L91" s="68"/>
      <c r="M91" s="33">
        <f t="shared" si="5"/>
        <v>13780.5530011275</v>
      </c>
    </row>
    <row r="92" ht="18" spans="1:13">
      <c r="A92" s="64">
        <v>89</v>
      </c>
      <c r="B92" s="70" t="s">
        <v>208</v>
      </c>
      <c r="C92" s="65"/>
      <c r="D92" s="67"/>
      <c r="E92" s="67">
        <f t="shared" si="6"/>
        <v>0</v>
      </c>
      <c r="F92" s="67"/>
      <c r="G92" s="67"/>
      <c r="H92" s="67">
        <f t="shared" si="7"/>
        <v>0</v>
      </c>
      <c r="I92" s="67">
        <v>20.4</v>
      </c>
      <c r="J92" s="67">
        <v>24.9</v>
      </c>
      <c r="K92" s="67">
        <f t="shared" si="8"/>
        <v>12451.0992400207</v>
      </c>
      <c r="L92" s="68"/>
      <c r="M92" s="33">
        <f t="shared" si="5"/>
        <v>12451.0992400207</v>
      </c>
    </row>
    <row r="93" ht="18" spans="1:13">
      <c r="A93" s="64">
        <v>90</v>
      </c>
      <c r="B93" s="70" t="s">
        <v>210</v>
      </c>
      <c r="C93" s="65">
        <v>7</v>
      </c>
      <c r="D93" s="67">
        <v>7.5</v>
      </c>
      <c r="E93" s="67">
        <f t="shared" si="6"/>
        <v>1721.38214556029</v>
      </c>
      <c r="F93" s="67" t="s">
        <v>260</v>
      </c>
      <c r="G93" s="67" t="s">
        <v>260</v>
      </c>
      <c r="H93" s="67">
        <f t="shared" si="7"/>
        <v>0</v>
      </c>
      <c r="I93" s="67" t="s">
        <v>260</v>
      </c>
      <c r="J93" s="67" t="s">
        <v>260</v>
      </c>
      <c r="K93" s="67">
        <f t="shared" si="8"/>
        <v>0</v>
      </c>
      <c r="L93" s="68"/>
      <c r="M93" s="33">
        <f t="shared" si="5"/>
        <v>1721.38214556029</v>
      </c>
    </row>
    <row r="94" s="44" customFormat="1" ht="31.5" customHeight="1" spans="1:13">
      <c r="A94" s="71"/>
      <c r="B94" s="71"/>
      <c r="C94" s="72"/>
      <c r="D94" s="72"/>
      <c r="E94" s="73">
        <f>SUM(E4:E93)</f>
        <v>149006.4</v>
      </c>
      <c r="F94" s="73"/>
      <c r="G94" s="73"/>
      <c r="H94" s="73">
        <f>SUM(H4:H93)</f>
        <v>223509.6</v>
      </c>
      <c r="I94" s="73"/>
      <c r="J94" s="73"/>
      <c r="K94" s="73">
        <f>SUM(K4:K93)</f>
        <v>372516</v>
      </c>
      <c r="L94" s="74">
        <f>SUM(L4:L93)</f>
        <v>18000</v>
      </c>
      <c r="M94" s="75">
        <f>SUM(M4:M93)</f>
        <v>763032</v>
      </c>
    </row>
  </sheetData>
  <sheetProtection formatCells="0" formatColumns="0" formatRows="0" insertRows="0" insertColumns="0" insertHyperlinks="0" deleteColumns="0" deleteRows="0" sort="0" autoFilter="0" pivotTables="0"/>
  <mergeCells count="13">
    <mergeCell ref="C1:E1"/>
    <mergeCell ref="F1:H1"/>
    <mergeCell ref="I1:K1"/>
    <mergeCell ref="A1:A3"/>
    <mergeCell ref="B1:B3"/>
    <mergeCell ref="C2:C3"/>
    <mergeCell ref="D2:D3"/>
    <mergeCell ref="F2:F3"/>
    <mergeCell ref="G2:G3"/>
    <mergeCell ref="I2:I3"/>
    <mergeCell ref="J2:J3"/>
    <mergeCell ref="L1:L3"/>
    <mergeCell ref="M1:M3"/>
  </mergeCells>
  <printOptions horizontalCentered="1"/>
  <pageMargins left="0.708661417322835" right="0.708661417322835" top="0.748031496062992" bottom="0.748031496062992" header="0.31496062992126" footer="0.31496062992126"/>
  <pageSetup paperSize="9" fitToWidth="0" fitToHeight="0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workbookViewId="0">
      <pane xSplit="2" ySplit="1" topLeftCell="C68" activePane="bottomRight" state="frozen"/>
      <selection/>
      <selection pane="topRight"/>
      <selection pane="bottomLeft"/>
      <selection pane="bottomRight" activeCell="J87" sqref="J87"/>
    </sheetView>
  </sheetViews>
  <sheetFormatPr defaultColWidth="9" defaultRowHeight="18" outlineLevelCol="4"/>
  <cols>
    <col min="1" max="1" width="9" style="36"/>
    <col min="2" max="2" width="18.5" style="36" customWidth="1"/>
    <col min="3" max="3" width="11.875" style="36" customWidth="1"/>
    <col min="4" max="4" width="17.125" style="36" customWidth="1"/>
    <col min="5" max="5" width="11.5" style="36" customWidth="1"/>
    <col min="6" max="16384" width="9" style="36"/>
  </cols>
  <sheetData>
    <row r="1" ht="20.1" customHeight="1" spans="1:5">
      <c r="A1" s="37" t="s">
        <v>4</v>
      </c>
      <c r="B1" s="38" t="s">
        <v>261</v>
      </c>
      <c r="C1" s="38" t="s">
        <v>262</v>
      </c>
      <c r="D1" s="37" t="s">
        <v>263</v>
      </c>
      <c r="E1" s="37" t="s">
        <v>11</v>
      </c>
    </row>
    <row r="2" ht="20.1" customHeight="1" spans="1:5">
      <c r="A2" s="37">
        <v>1</v>
      </c>
      <c r="B2" s="38" t="s">
        <v>28</v>
      </c>
      <c r="C2" s="39">
        <v>603.087211429337</v>
      </c>
      <c r="D2" s="40">
        <f>C2*gk_质量奖分配!$D$18/SUM($C$2:$C$77)</f>
        <v>13186.0544108634</v>
      </c>
      <c r="E2" s="37"/>
    </row>
    <row r="3" ht="20.1" customHeight="1" spans="1:5">
      <c r="A3" s="37">
        <v>2</v>
      </c>
      <c r="B3" s="38" t="s">
        <v>53</v>
      </c>
      <c r="C3" s="39">
        <v>597.229205759123</v>
      </c>
      <c r="D3" s="40">
        <f>C3*gk_质量奖分配!$D$18/SUM($C$2:$C$77)</f>
        <v>13057.9734632944</v>
      </c>
      <c r="E3" s="37"/>
    </row>
    <row r="4" ht="20.1" customHeight="1" spans="1:5">
      <c r="A4" s="37">
        <v>3</v>
      </c>
      <c r="B4" s="38" t="s">
        <v>58</v>
      </c>
      <c r="C4" s="39">
        <v>198.290037381351</v>
      </c>
      <c r="D4" s="40">
        <f>C4*gk_质量奖分配!$D$18/SUM($C$2:$C$77)</f>
        <v>4335.46454391859</v>
      </c>
      <c r="E4" s="37"/>
    </row>
    <row r="5" ht="20.1" customHeight="1" spans="1:5">
      <c r="A5" s="37">
        <v>4</v>
      </c>
      <c r="B5" s="38" t="s">
        <v>152</v>
      </c>
      <c r="C5" s="39">
        <v>586.137236412483</v>
      </c>
      <c r="D5" s="40">
        <f>C5*gk_质量奖分配!$D$18/SUM($C$2:$C$77)</f>
        <v>12815.455783336</v>
      </c>
      <c r="E5" s="37"/>
    </row>
    <row r="6" ht="20.1" customHeight="1" spans="1:5">
      <c r="A6" s="37">
        <v>5</v>
      </c>
      <c r="B6" s="38" t="s">
        <v>168</v>
      </c>
      <c r="C6" s="39">
        <v>595.976692387574</v>
      </c>
      <c r="D6" s="40">
        <f>C6*gk_质量奖分配!$D$18/SUM($C$2:$C$77)</f>
        <v>13030.5881877413</v>
      </c>
      <c r="E6" s="37"/>
    </row>
    <row r="7" ht="20.1" customHeight="1" spans="1:5">
      <c r="A7" s="37">
        <v>6</v>
      </c>
      <c r="B7" s="38" t="s">
        <v>172</v>
      </c>
      <c r="C7" s="39">
        <v>585.330560494937</v>
      </c>
      <c r="D7" s="40">
        <f>C7*gk_质量奖分配!$D$18/SUM($C$2:$C$77)</f>
        <v>12797.8184129207</v>
      </c>
      <c r="E7" s="37"/>
    </row>
    <row r="8" ht="20.1" customHeight="1" spans="1:5">
      <c r="A8" s="37">
        <v>7</v>
      </c>
      <c r="B8" s="38" t="s">
        <v>176</v>
      </c>
      <c r="C8" s="39">
        <v>605.434285499244</v>
      </c>
      <c r="D8" s="40">
        <f>C8*gk_质量奖分配!$D$18/SUM($C$2:$C$77)</f>
        <v>13237.3714439651</v>
      </c>
      <c r="E8" s="37"/>
    </row>
    <row r="9" ht="20.1" customHeight="1" spans="1:5">
      <c r="A9" s="37">
        <v>8</v>
      </c>
      <c r="B9" s="38" t="s">
        <v>200</v>
      </c>
      <c r="C9" s="39">
        <v>606.062288212837</v>
      </c>
      <c r="D9" s="40">
        <f>C9*gk_质量奖分配!$D$18/SUM($C$2:$C$77)</f>
        <v>13251.1022573444</v>
      </c>
      <c r="E9" s="37"/>
    </row>
    <row r="10" ht="20.1" customHeight="1" spans="1:5">
      <c r="A10" s="37">
        <v>9</v>
      </c>
      <c r="B10" s="38" t="s">
        <v>69</v>
      </c>
      <c r="C10" s="39">
        <v>209.756097560976</v>
      </c>
      <c r="D10" s="40">
        <f>C10*gk_质量奖分配!$D$18/SUM($C$2:$C$77)</f>
        <v>4586.1614423795</v>
      </c>
      <c r="E10" s="37"/>
    </row>
    <row r="11" ht="20.1" customHeight="1" spans="1:5">
      <c r="A11" s="37">
        <v>10</v>
      </c>
      <c r="B11" s="38" t="s">
        <v>97</v>
      </c>
      <c r="C11" s="39">
        <v>296.617662899668</v>
      </c>
      <c r="D11" s="40">
        <f>C11*gk_质量奖分配!$D$18/SUM($C$2:$C$77)</f>
        <v>6485.32512063792</v>
      </c>
      <c r="E11" s="37"/>
    </row>
    <row r="12" ht="20.1" customHeight="1" spans="1:5">
      <c r="A12" s="37">
        <v>11</v>
      </c>
      <c r="B12" s="38" t="s">
        <v>102</v>
      </c>
      <c r="C12" s="39">
        <v>186.066611715007</v>
      </c>
      <c r="D12" s="40">
        <f>C12*gk_质量奖分配!$D$18/SUM($C$2:$C$77)</f>
        <v>4068.20841102604</v>
      </c>
      <c r="E12" s="37"/>
    </row>
    <row r="13" ht="20.1" customHeight="1" spans="1:5">
      <c r="A13" s="37">
        <v>12</v>
      </c>
      <c r="B13" s="38" t="s">
        <v>104</v>
      </c>
      <c r="C13" s="39">
        <v>194.396775034002</v>
      </c>
      <c r="D13" s="40">
        <f>C13*gk_质量奖分配!$D$18/SUM($C$2:$C$77)</f>
        <v>4250.34125134165</v>
      </c>
      <c r="E13" s="37"/>
    </row>
    <row r="14" ht="20.1" customHeight="1" spans="1:5">
      <c r="A14" s="37">
        <v>13</v>
      </c>
      <c r="B14" s="38" t="s">
        <v>186</v>
      </c>
      <c r="C14" s="39">
        <v>206.705296712597</v>
      </c>
      <c r="D14" s="40">
        <f>C14*gk_质量奖分配!$D$18/SUM($C$2:$C$77)</f>
        <v>4519.45794540417</v>
      </c>
      <c r="E14" s="37"/>
    </row>
    <row r="15" ht="20.1" customHeight="1" spans="1:5">
      <c r="A15" s="37">
        <v>14</v>
      </c>
      <c r="B15" s="38" t="s">
        <v>26</v>
      </c>
      <c r="C15" s="39">
        <v>596.437860936758</v>
      </c>
      <c r="D15" s="40">
        <f>C15*gk_质量奖分配!$D$18/SUM($C$2:$C$77)</f>
        <v>13040.6712959002</v>
      </c>
      <c r="E15" s="37"/>
    </row>
    <row r="16" ht="20.1" customHeight="1" spans="1:5">
      <c r="A16" s="37">
        <v>15</v>
      </c>
      <c r="B16" s="38" t="s">
        <v>47</v>
      </c>
      <c r="C16" s="39">
        <v>202.457399625704</v>
      </c>
      <c r="D16" s="40">
        <f>C16*gk_质量奖分配!$D$18/SUM($C$2:$C$77)</f>
        <v>4426.58082737216</v>
      </c>
      <c r="E16" s="37"/>
    </row>
    <row r="17" ht="20.1" customHeight="1" spans="1:5">
      <c r="A17" s="37">
        <v>16</v>
      </c>
      <c r="B17" s="38" t="s">
        <v>87</v>
      </c>
      <c r="C17" s="39">
        <v>577.201411996406</v>
      </c>
      <c r="D17" s="40">
        <f>C17*gk_质量奖分配!$D$18/SUM($C$2:$C$77)</f>
        <v>12620.0806125095</v>
      </c>
      <c r="E17" s="37"/>
    </row>
    <row r="18" ht="20.1" customHeight="1" spans="1:5">
      <c r="A18" s="37">
        <v>17</v>
      </c>
      <c r="B18" s="38" t="s">
        <v>114</v>
      </c>
      <c r="C18" s="39">
        <v>593.371687864575</v>
      </c>
      <c r="D18" s="40">
        <f>C18*gk_质量奖分配!$D$18/SUM($C$2:$C$77)</f>
        <v>12973.631696657</v>
      </c>
      <c r="E18" s="37"/>
    </row>
    <row r="19" ht="20.1" customHeight="1" spans="1:5">
      <c r="A19" s="37">
        <v>18</v>
      </c>
      <c r="B19" s="38" t="s">
        <v>124</v>
      </c>
      <c r="C19" s="39">
        <v>408.186101295642</v>
      </c>
      <c r="D19" s="40">
        <f>C19*gk_质量奖分配!$D$18/SUM($C$2:$C$77)</f>
        <v>8924.68624676378</v>
      </c>
      <c r="E19" s="37"/>
    </row>
    <row r="20" ht="20.1" customHeight="1" spans="1:5">
      <c r="A20" s="37">
        <v>19</v>
      </c>
      <c r="B20" s="38" t="s">
        <v>156</v>
      </c>
      <c r="C20" s="39">
        <v>404.8786788111</v>
      </c>
      <c r="D20" s="40">
        <f>C20*gk_质量奖分配!$D$18/SUM($C$2:$C$77)</f>
        <v>8852.37190811693</v>
      </c>
      <c r="E20" s="37"/>
    </row>
    <row r="21" ht="20.1" customHeight="1" spans="1:5">
      <c r="A21" s="37">
        <v>20</v>
      </c>
      <c r="B21" s="38" t="s">
        <v>160</v>
      </c>
      <c r="C21" s="39">
        <v>593.245769097421</v>
      </c>
      <c r="D21" s="40">
        <f>C21*gk_质量奖分配!$D$18/SUM($C$2:$C$77)</f>
        <v>12970.87857624</v>
      </c>
      <c r="E21" s="37"/>
    </row>
    <row r="22" ht="20.1" customHeight="1" spans="1:5">
      <c r="A22" s="37">
        <v>21</v>
      </c>
      <c r="B22" s="38" t="s">
        <v>194</v>
      </c>
      <c r="C22" s="39">
        <v>592.510703394968</v>
      </c>
      <c r="D22" s="40">
        <f>C22*gk_质量奖分配!$D$18/SUM($C$2:$C$77)</f>
        <v>12954.8069100457</v>
      </c>
      <c r="E22" s="37"/>
    </row>
    <row r="23" ht="20.1" customHeight="1" spans="1:5">
      <c r="A23" s="37">
        <v>22</v>
      </c>
      <c r="B23" s="38" t="s">
        <v>196</v>
      </c>
      <c r="C23" s="39">
        <v>199.818823716739</v>
      </c>
      <c r="D23" s="40">
        <f>C23*gk_质量奖分配!$D$18/SUM($C$2:$C$77)</f>
        <v>4368.8903228424</v>
      </c>
      <c r="E23" s="37"/>
    </row>
    <row r="24" ht="20.1" customHeight="1" spans="1:5">
      <c r="A24" s="37">
        <v>23</v>
      </c>
      <c r="B24" s="38" t="s">
        <v>110</v>
      </c>
      <c r="C24" s="39">
        <v>271.874237133881</v>
      </c>
      <c r="D24" s="40">
        <f>C24*gk_质量奖分配!$D$18/SUM($C$2:$C$77)</f>
        <v>5944.3284749197</v>
      </c>
      <c r="E24" s="37"/>
    </row>
    <row r="25" ht="20.1" customHeight="1" spans="1:5">
      <c r="A25" s="37">
        <v>24</v>
      </c>
      <c r="B25" s="38" t="s">
        <v>32</v>
      </c>
      <c r="C25" s="39">
        <v>96.5332823990068</v>
      </c>
      <c r="D25" s="40">
        <f>C25*gk_质量奖分配!$D$18/SUM($C$2:$C$77)</f>
        <v>2110.62859574778</v>
      </c>
      <c r="E25" s="37"/>
    </row>
    <row r="26" ht="20.1" customHeight="1" spans="1:5">
      <c r="A26" s="37">
        <v>25</v>
      </c>
      <c r="B26" s="38" t="s">
        <v>39</v>
      </c>
      <c r="C26" s="39">
        <v>183.380112580718</v>
      </c>
      <c r="D26" s="40">
        <f>C26*gk_质量奖分配!$D$18/SUM($C$2:$C$77)</f>
        <v>4009.47010073172</v>
      </c>
      <c r="E26" s="37"/>
    </row>
    <row r="27" ht="20.1" customHeight="1" spans="1:5">
      <c r="A27" s="37">
        <v>26</v>
      </c>
      <c r="B27" s="38" t="s">
        <v>30</v>
      </c>
      <c r="C27" s="39">
        <v>592.846592655681</v>
      </c>
      <c r="D27" s="40">
        <f>C27*gk_质量奖分配!$D$18/SUM($C$2:$C$77)</f>
        <v>12962.1508795146</v>
      </c>
      <c r="E27" s="37"/>
    </row>
    <row r="28" ht="20.1" customHeight="1" spans="1:5">
      <c r="A28" s="37">
        <v>27</v>
      </c>
      <c r="B28" s="38" t="s">
        <v>45</v>
      </c>
      <c r="C28" s="39">
        <v>196.383779323828</v>
      </c>
      <c r="D28" s="40">
        <f>C28*gk_质量奖分配!$D$18/SUM($C$2:$C$77)</f>
        <v>4293.78562585951</v>
      </c>
      <c r="E28" s="37"/>
    </row>
    <row r="29" ht="20.1" customHeight="1" spans="1:5">
      <c r="A29" s="37">
        <v>28</v>
      </c>
      <c r="B29" s="38" t="s">
        <v>83</v>
      </c>
      <c r="C29" s="39">
        <v>601.774601841348</v>
      </c>
      <c r="D29" s="40">
        <f>C29*gk_质量奖分配!$D$18/SUM($C$2:$C$77)</f>
        <v>13157.3551761268</v>
      </c>
      <c r="E29" s="37"/>
    </row>
    <row r="30" ht="20.1" customHeight="1" spans="1:5">
      <c r="A30" s="37">
        <v>29</v>
      </c>
      <c r="B30" s="38" t="s">
        <v>95</v>
      </c>
      <c r="C30" s="39">
        <v>595.294680353129</v>
      </c>
      <c r="D30" s="40">
        <f>C30*gk_质量奖分配!$D$18/SUM($C$2:$C$77)</f>
        <v>13015.6765006343</v>
      </c>
      <c r="E30" s="37"/>
    </row>
    <row r="31" ht="20.1" customHeight="1" spans="1:5">
      <c r="A31" s="37">
        <v>30</v>
      </c>
      <c r="B31" s="38" t="s">
        <v>126</v>
      </c>
      <c r="C31" s="39">
        <v>594.016784917206</v>
      </c>
      <c r="D31" s="40">
        <f>C31*gk_质量奖分配!$D$18/SUM($C$2:$C$77)</f>
        <v>12987.7362650761</v>
      </c>
      <c r="E31" s="37"/>
    </row>
    <row r="32" ht="20.1" customHeight="1" spans="1:5">
      <c r="A32" s="37">
        <v>31</v>
      </c>
      <c r="B32" s="38" t="s">
        <v>132</v>
      </c>
      <c r="C32" s="39">
        <v>596.166546294056</v>
      </c>
      <c r="D32" s="40">
        <f>C32*gk_质量奖分配!$D$18/SUM($C$2:$C$77)</f>
        <v>13034.7392025423</v>
      </c>
      <c r="E32" s="37"/>
    </row>
    <row r="33" ht="20.1" customHeight="1" spans="1:5">
      <c r="A33" s="37">
        <v>32</v>
      </c>
      <c r="B33" s="38" t="s">
        <v>180</v>
      </c>
      <c r="C33" s="39">
        <v>484.935987002904</v>
      </c>
      <c r="D33" s="40">
        <f>C33*gk_质量奖分配!$D$18/SUM($C$2:$C$77)</f>
        <v>10602.7655523504</v>
      </c>
      <c r="E33" s="37"/>
    </row>
    <row r="34" ht="20.1" customHeight="1" spans="1:5">
      <c r="A34" s="37">
        <v>33</v>
      </c>
      <c r="B34" s="38" t="s">
        <v>206</v>
      </c>
      <c r="C34" s="39">
        <v>586.549624281032</v>
      </c>
      <c r="D34" s="40">
        <f>C34*gk_质量奖分配!$D$18/SUM($C$2:$C$77)</f>
        <v>12824.4723381062</v>
      </c>
      <c r="E34" s="37"/>
    </row>
    <row r="35" ht="20.1" customHeight="1" spans="1:5">
      <c r="A35" s="37">
        <v>34</v>
      </c>
      <c r="B35" s="38" t="s">
        <v>178</v>
      </c>
      <c r="C35" s="39">
        <v>409.957704029664</v>
      </c>
      <c r="D35" s="40">
        <f>C35*gk_质量奖分配!$D$18/SUM($C$2:$C$77)</f>
        <v>8963.42102608348</v>
      </c>
      <c r="E35" s="37"/>
    </row>
    <row r="36" ht="20.1" customHeight="1" spans="1:5">
      <c r="A36" s="37">
        <v>35</v>
      </c>
      <c r="B36" s="38" t="s">
        <v>142</v>
      </c>
      <c r="C36" s="39">
        <v>198.400377222546</v>
      </c>
      <c r="D36" s="40">
        <f>C36*gk_质量奖分配!$D$18/SUM($C$2:$C$77)</f>
        <v>4337.87704267849</v>
      </c>
      <c r="E36" s="37"/>
    </row>
    <row r="37" ht="20.1" customHeight="1" spans="1:5">
      <c r="A37" s="37">
        <v>36</v>
      </c>
      <c r="B37" s="38" t="s">
        <v>154</v>
      </c>
      <c r="C37" s="39">
        <v>189.667393135192</v>
      </c>
      <c r="D37" s="40">
        <f>C37*gk_质量奖分配!$D$18/SUM($C$2:$C$77)</f>
        <v>4146.93682513991</v>
      </c>
      <c r="E37" s="37"/>
    </row>
    <row r="38" ht="20.1" customHeight="1" spans="1:5">
      <c r="A38" s="37">
        <v>37</v>
      </c>
      <c r="B38" s="38" t="s">
        <v>73</v>
      </c>
      <c r="C38" s="39">
        <v>607.4039815409</v>
      </c>
      <c r="D38" s="40">
        <f>C38*gk_质量奖分配!$D$18/SUM($C$2:$C$77)</f>
        <v>13280.4373864787</v>
      </c>
      <c r="E38" s="37"/>
    </row>
    <row r="39" ht="20.1" customHeight="1" spans="1:5">
      <c r="A39" s="37">
        <v>38</v>
      </c>
      <c r="B39" s="38" t="s">
        <v>75</v>
      </c>
      <c r="C39" s="39">
        <v>599.001276973566</v>
      </c>
      <c r="D39" s="40">
        <f>C39*gk_质量奖分配!$D$18/SUM($C$2:$C$77)</f>
        <v>13096.7184855909</v>
      </c>
      <c r="E39" s="37"/>
    </row>
    <row r="40" ht="20.1" customHeight="1" spans="1:5">
      <c r="A40" s="37">
        <v>39</v>
      </c>
      <c r="B40" s="38" t="s">
        <v>79</v>
      </c>
      <c r="C40" s="39">
        <v>599.586995116375</v>
      </c>
      <c r="D40" s="40">
        <f>C40*gk_质量奖分配!$D$18/SUM($C$2:$C$77)</f>
        <v>13109.5247782036</v>
      </c>
      <c r="E40" s="37"/>
    </row>
    <row r="41" ht="20.1" customHeight="1" spans="1:5">
      <c r="A41" s="37">
        <v>40</v>
      </c>
      <c r="B41" s="38" t="s">
        <v>134</v>
      </c>
      <c r="C41" s="39">
        <v>587.478428794478</v>
      </c>
      <c r="D41" s="40">
        <f>C41*gk_质量奖分配!$D$18/SUM($C$2:$C$77)</f>
        <v>12844.7799596562</v>
      </c>
      <c r="E41" s="37"/>
    </row>
    <row r="42" ht="20.1" customHeight="1" spans="1:5">
      <c r="A42" s="37">
        <v>41</v>
      </c>
      <c r="B42" s="38" t="s">
        <v>158</v>
      </c>
      <c r="C42" s="39">
        <v>591.213959494128</v>
      </c>
      <c r="D42" s="40">
        <f>C42*gk_质量奖分配!$D$18/SUM($C$2:$C$77)</f>
        <v>12926.4545667869</v>
      </c>
      <c r="E42" s="37"/>
    </row>
    <row r="43" ht="20.1" customHeight="1" spans="1:5">
      <c r="A43" s="37">
        <v>42</v>
      </c>
      <c r="B43" s="38" t="s">
        <v>166</v>
      </c>
      <c r="C43" s="39">
        <v>606.657643887326</v>
      </c>
      <c r="D43" s="40">
        <f>C43*gk_质量奖分配!$D$18/SUM($C$2:$C$77)</f>
        <v>13264.1192674366</v>
      </c>
      <c r="E43" s="37"/>
    </row>
    <row r="44" ht="20.1" customHeight="1" spans="1:5">
      <c r="A44" s="37">
        <v>43</v>
      </c>
      <c r="B44" s="38" t="s">
        <v>190</v>
      </c>
      <c r="C44" s="39">
        <v>590.823379927153</v>
      </c>
      <c r="D44" s="40">
        <f>C44*gk_质量奖分配!$D$18/SUM($C$2:$C$77)</f>
        <v>12917.9148343497</v>
      </c>
      <c r="E44" s="37"/>
    </row>
    <row r="45" ht="20.1" customHeight="1" spans="1:5">
      <c r="A45" s="37">
        <v>44</v>
      </c>
      <c r="B45" s="38" t="s">
        <v>198</v>
      </c>
      <c r="C45" s="39">
        <v>600.197436364741</v>
      </c>
      <c r="D45" s="40">
        <f>C45*gk_质量奖分配!$D$18/SUM($C$2:$C$77)</f>
        <v>13122.8716231757</v>
      </c>
      <c r="E45" s="37"/>
    </row>
    <row r="46" ht="20.1" customHeight="1" spans="1:5">
      <c r="A46" s="37">
        <v>45</v>
      </c>
      <c r="B46" s="41" t="s">
        <v>105</v>
      </c>
      <c r="C46" s="39">
        <v>206.320818844203</v>
      </c>
      <c r="D46" s="40">
        <f>C46*gk_质量奖分配!$D$18/SUM($C$2:$C$77)</f>
        <v>4511.05162207922</v>
      </c>
      <c r="E46" s="37"/>
    </row>
    <row r="47" ht="20.1" customHeight="1" spans="1:5">
      <c r="A47" s="37">
        <v>46</v>
      </c>
      <c r="B47" s="38" t="s">
        <v>162</v>
      </c>
      <c r="C47" s="39">
        <v>194.598220128255</v>
      </c>
      <c r="D47" s="40">
        <f>C47*gk_质量奖分配!$D$18/SUM($C$2:$C$77)</f>
        <v>4254.74569886314</v>
      </c>
      <c r="E47" s="37"/>
    </row>
    <row r="48" ht="20.1" customHeight="1" spans="1:5">
      <c r="A48" s="37">
        <v>47</v>
      </c>
      <c r="B48" s="38" t="s">
        <v>33</v>
      </c>
      <c r="C48" s="39">
        <v>100.665859564165</v>
      </c>
      <c r="D48" s="40">
        <f>C48*gk_质量奖分配!$D$18/SUM($C$2:$C$77)</f>
        <v>2200.98432925391</v>
      </c>
      <c r="E48" s="37"/>
    </row>
    <row r="49" ht="20.1" customHeight="1" spans="1:5">
      <c r="A49" s="37">
        <v>48</v>
      </c>
      <c r="B49" s="38" t="s">
        <v>55</v>
      </c>
      <c r="C49" s="39">
        <v>406.61094224924</v>
      </c>
      <c r="D49" s="40">
        <f>C49*gk_质量奖分配!$D$18/SUM($C$2:$C$77)</f>
        <v>8890.24656292039</v>
      </c>
      <c r="E49" s="37"/>
    </row>
    <row r="50" ht="20.1" customHeight="1" spans="1:5">
      <c r="A50" s="37">
        <v>49</v>
      </c>
      <c r="B50" s="38" t="s">
        <v>91</v>
      </c>
      <c r="C50" s="39">
        <v>621.863234461969</v>
      </c>
      <c r="D50" s="40">
        <f>C50*gk_质量奖分配!$D$18/SUM($C$2:$C$77)</f>
        <v>13596.5782233998</v>
      </c>
      <c r="E50" s="37"/>
    </row>
    <row r="51" ht="20.1" customHeight="1" spans="1:5">
      <c r="A51" s="37">
        <v>50</v>
      </c>
      <c r="B51" s="38" t="s">
        <v>100</v>
      </c>
      <c r="C51" s="39">
        <v>210.179924242424</v>
      </c>
      <c r="D51" s="40">
        <f>C51*gk_质量奖分配!$D$18/SUM($C$2:$C$77)</f>
        <v>4595.42809830659</v>
      </c>
      <c r="E51" s="37"/>
    </row>
    <row r="52" ht="20.1" customHeight="1" spans="1:5">
      <c r="A52" s="37">
        <v>51</v>
      </c>
      <c r="B52" s="38" t="s">
        <v>170</v>
      </c>
      <c r="C52" s="39">
        <v>598.649126505757</v>
      </c>
      <c r="D52" s="40">
        <f>C52*gk_质量奖分配!$D$18/SUM($C$2:$C$77)</f>
        <v>13089.0189768941</v>
      </c>
      <c r="E52" s="37"/>
    </row>
    <row r="53" ht="20.1" customHeight="1" spans="1:5">
      <c r="A53" s="37">
        <v>52</v>
      </c>
      <c r="B53" s="38" t="s">
        <v>112</v>
      </c>
      <c r="C53" s="39">
        <v>479.1543824949</v>
      </c>
      <c r="D53" s="40">
        <f>C53*gk_质量奖分配!$D$18/SUM($C$2:$C$77)</f>
        <v>10476.3550595065</v>
      </c>
      <c r="E53" s="37"/>
    </row>
    <row r="54" ht="20.1" customHeight="1" spans="1:5">
      <c r="A54" s="37">
        <v>53</v>
      </c>
      <c r="B54" s="38" t="s">
        <v>65</v>
      </c>
      <c r="C54" s="39">
        <v>203.559262576504</v>
      </c>
      <c r="D54" s="40">
        <f>C54*gk_质量奖分配!$D$18/SUM($C$2:$C$77)</f>
        <v>4450.67224325234</v>
      </c>
      <c r="E54" s="37"/>
    </row>
    <row r="55" ht="20.1" customHeight="1" spans="1:5">
      <c r="A55" s="37">
        <v>54</v>
      </c>
      <c r="B55" s="38" t="s">
        <v>36</v>
      </c>
      <c r="C55" s="39">
        <v>84.0445269016698</v>
      </c>
      <c r="D55" s="40">
        <f>C55*gk_质量奖分配!$D$18/SUM($C$2:$C$77)</f>
        <v>1837.57122296488</v>
      </c>
      <c r="E55" s="37"/>
    </row>
    <row r="56" ht="20.1" customHeight="1" spans="1:5">
      <c r="A56" s="37">
        <v>55</v>
      </c>
      <c r="B56" s="38" t="s">
        <v>122</v>
      </c>
      <c r="C56" s="39">
        <v>86.5355233002292</v>
      </c>
      <c r="D56" s="40">
        <f>C56*gk_质量奖分配!$D$18/SUM($C$2:$C$77)</f>
        <v>1892.03501099783</v>
      </c>
      <c r="E56" s="37"/>
    </row>
    <row r="57" ht="20.1" customHeight="1" spans="1:5">
      <c r="A57" s="37">
        <v>56</v>
      </c>
      <c r="B57" s="38" t="s">
        <v>144</v>
      </c>
      <c r="C57" s="39">
        <v>93.1818181818182</v>
      </c>
      <c r="D57" s="40">
        <f>C57*gk_质量奖分配!$D$18/SUM($C$2:$C$77)</f>
        <v>2037.35131729385</v>
      </c>
      <c r="E57" s="37"/>
    </row>
    <row r="58" ht="20.1" customHeight="1" spans="1:5">
      <c r="A58" s="37">
        <v>57</v>
      </c>
      <c r="B58" s="38" t="s">
        <v>51</v>
      </c>
      <c r="C58" s="39">
        <v>151.198630136986</v>
      </c>
      <c r="D58" s="40">
        <f>C58*gk_质量奖分配!$D$18/SUM($C$2:$C$77)</f>
        <v>3305.84586449634</v>
      </c>
      <c r="E58" s="37"/>
    </row>
    <row r="59" ht="20.1" customHeight="1" spans="1:5">
      <c r="A59" s="37">
        <v>58</v>
      </c>
      <c r="B59" s="38" t="s">
        <v>120</v>
      </c>
      <c r="C59" s="39">
        <v>611.115248005625</v>
      </c>
      <c r="D59" s="40">
        <f>C59*gk_质量奖分配!$D$18/SUM($C$2:$C$77)</f>
        <v>13361.5814741159</v>
      </c>
      <c r="E59" s="37"/>
    </row>
    <row r="60" ht="20.1" customHeight="1" spans="1:5">
      <c r="A60" s="37">
        <v>59</v>
      </c>
      <c r="B60" s="38" t="s">
        <v>182</v>
      </c>
      <c r="C60" s="39">
        <v>578.957750012544</v>
      </c>
      <c r="D60" s="40">
        <f>C60*gk_质量奖分配!$D$18/SUM($C$2:$C$77)</f>
        <v>12658.4816400985</v>
      </c>
      <c r="E60" s="37"/>
    </row>
    <row r="61" ht="20.1" customHeight="1" spans="1:5">
      <c r="A61" s="37">
        <v>60</v>
      </c>
      <c r="B61" s="38" t="s">
        <v>184</v>
      </c>
      <c r="C61" s="39">
        <v>151.926369863014</v>
      </c>
      <c r="D61" s="40">
        <f>C61*gk_质量奖分配!$D$18/SUM($C$2:$C$77)</f>
        <v>3321.75735365163</v>
      </c>
      <c r="E61" s="37"/>
    </row>
    <row r="62" ht="20.1" customHeight="1" spans="1:5">
      <c r="A62" s="37">
        <v>61</v>
      </c>
      <c r="B62" s="38" t="s">
        <v>128</v>
      </c>
      <c r="C62" s="39">
        <v>495.908006775469</v>
      </c>
      <c r="D62" s="40">
        <f>C62*gk_质量奖分配!$D$18/SUM($C$2:$C$77)</f>
        <v>10842.6606238695</v>
      </c>
      <c r="E62" s="37"/>
    </row>
    <row r="63" ht="20.1" customHeight="1" spans="1:5">
      <c r="A63" s="37">
        <v>62</v>
      </c>
      <c r="B63" s="38" t="s">
        <v>85</v>
      </c>
      <c r="C63" s="39">
        <v>197.052809211832</v>
      </c>
      <c r="D63" s="40">
        <f>C63*gk_质量奖分配!$D$18/SUM($C$2:$C$77)</f>
        <v>4308.4134679668</v>
      </c>
      <c r="E63" s="37"/>
    </row>
    <row r="64" ht="20.1" customHeight="1" spans="1:5">
      <c r="A64" s="37">
        <v>63</v>
      </c>
      <c r="B64" s="38" t="s">
        <v>174</v>
      </c>
      <c r="C64" s="39">
        <v>192.666112677948</v>
      </c>
      <c r="D64" s="40">
        <f>C64*gk_质量奖分配!$D$18/SUM($C$2:$C$77)</f>
        <v>4212.50160301007</v>
      </c>
      <c r="E64" s="37"/>
    </row>
    <row r="65" ht="20.1" customHeight="1" spans="1:5">
      <c r="A65" s="37">
        <v>64</v>
      </c>
      <c r="B65" s="38" t="s">
        <v>49</v>
      </c>
      <c r="C65" s="39">
        <v>94.1849315068493</v>
      </c>
      <c r="D65" s="40">
        <f>C65*gk_质量奖分配!$D$18/SUM($C$2:$C$77)</f>
        <v>2059.28364587494</v>
      </c>
      <c r="E65" s="37"/>
    </row>
    <row r="66" ht="20.1" customHeight="1" spans="1:5">
      <c r="A66" s="37">
        <v>65</v>
      </c>
      <c r="B66" s="38" t="s">
        <v>60</v>
      </c>
      <c r="C66" s="39">
        <v>602.543976722272</v>
      </c>
      <c r="D66" s="40">
        <f>C66*gk_质量奖分配!$D$18/SUM($C$2:$C$77)</f>
        <v>13174.1769870522</v>
      </c>
      <c r="E66" s="37"/>
    </row>
    <row r="67" ht="20.1" customHeight="1" spans="1:5">
      <c r="A67" s="37">
        <v>66</v>
      </c>
      <c r="B67" s="38" t="s">
        <v>116</v>
      </c>
      <c r="C67" s="39">
        <v>596.00077612753</v>
      </c>
      <c r="D67" s="40">
        <f>C67*gk_质量奖分配!$D$18/SUM($C$2:$C$77)</f>
        <v>13031.1147608462</v>
      </c>
      <c r="E67" s="37"/>
    </row>
    <row r="68" ht="20.1" customHeight="1" spans="1:5">
      <c r="A68" s="37">
        <v>67</v>
      </c>
      <c r="B68" s="38" t="s">
        <v>138</v>
      </c>
      <c r="C68" s="39">
        <v>204.26277737786</v>
      </c>
      <c r="D68" s="40">
        <f>C68*gk_质量奖分配!$D$18/SUM($C$2:$C$77)</f>
        <v>4466.05407240362</v>
      </c>
      <c r="E68" s="37"/>
    </row>
    <row r="69" ht="20.1" customHeight="1" spans="1:5">
      <c r="A69" s="37">
        <v>68</v>
      </c>
      <c r="B69" s="38" t="s">
        <v>150</v>
      </c>
      <c r="C69" s="39">
        <v>298.563831711464</v>
      </c>
      <c r="D69" s="40">
        <f>C69*gk_质量奖分配!$D$18/SUM($C$2:$C$77)</f>
        <v>6527.87665772697</v>
      </c>
      <c r="E69" s="37"/>
    </row>
    <row r="70" ht="20.1" customHeight="1" spans="1:5">
      <c r="A70" s="37">
        <v>69</v>
      </c>
      <c r="B70" s="38" t="s">
        <v>67</v>
      </c>
      <c r="C70" s="39">
        <v>502.854325705175</v>
      </c>
      <c r="D70" s="40">
        <f>C70*gk_质量奖分配!$D$18/SUM($C$2:$C$77)</f>
        <v>10994.5367333715</v>
      </c>
      <c r="E70" s="37"/>
    </row>
    <row r="71" ht="20.1" customHeight="1" spans="1:5">
      <c r="A71" s="37">
        <v>70</v>
      </c>
      <c r="B71" s="38" t="s">
        <v>81</v>
      </c>
      <c r="C71" s="39">
        <v>126.737852058186</v>
      </c>
      <c r="D71" s="40">
        <f>C71*gk_质量奖分配!$D$18/SUM($C$2:$C$77)</f>
        <v>2771.0291007406</v>
      </c>
      <c r="E71" s="37"/>
    </row>
    <row r="72" ht="20.1" customHeight="1" spans="1:5">
      <c r="A72" s="37">
        <v>71</v>
      </c>
      <c r="B72" s="38" t="s">
        <v>43</v>
      </c>
      <c r="C72" s="39">
        <v>607.992341998384</v>
      </c>
      <c r="D72" s="40">
        <f>C72*gk_质量奖分配!$D$18/SUM($C$2:$C$77)</f>
        <v>13293.3014513412</v>
      </c>
      <c r="E72" s="37"/>
    </row>
    <row r="73" ht="20.1" customHeight="1" spans="1:5">
      <c r="A73" s="37">
        <v>72</v>
      </c>
      <c r="B73" s="38" t="s">
        <v>77</v>
      </c>
      <c r="C73" s="39">
        <v>402.761068052867</v>
      </c>
      <c r="D73" s="40">
        <f>C73*gk_质量奖分配!$D$18/SUM($C$2:$C$77)</f>
        <v>8806.07192007223</v>
      </c>
      <c r="E73" s="37"/>
    </row>
    <row r="74" ht="20.1" customHeight="1" spans="1:5">
      <c r="A74" s="37">
        <v>73</v>
      </c>
      <c r="B74" s="38" t="s">
        <v>118</v>
      </c>
      <c r="C74" s="39">
        <v>592.342961720694</v>
      </c>
      <c r="D74" s="40">
        <f>C74*gk_质量奖分配!$D$18/SUM($C$2:$C$77)</f>
        <v>12951.1393627955</v>
      </c>
      <c r="E74" s="37"/>
    </row>
    <row r="75" ht="20.1" customHeight="1" spans="1:5">
      <c r="A75" s="37">
        <v>74</v>
      </c>
      <c r="B75" s="38" t="s">
        <v>140</v>
      </c>
      <c r="C75" s="39">
        <v>590.650628064161</v>
      </c>
      <c r="D75" s="40">
        <f>C75*gk_质量奖分配!$D$18/SUM($C$2:$C$77)</f>
        <v>12914.1377430405</v>
      </c>
      <c r="E75" s="37"/>
    </row>
    <row r="76" ht="20.1" customHeight="1" spans="1:5">
      <c r="A76" s="37">
        <v>75</v>
      </c>
      <c r="B76" s="38" t="s">
        <v>64</v>
      </c>
      <c r="C76" s="39">
        <v>215.715436627823</v>
      </c>
      <c r="D76" s="40">
        <f>C76*gk_质量奖分配!$D$18/SUM($C$2:$C$77)</f>
        <v>4716.45796948043</v>
      </c>
      <c r="E76" s="37"/>
    </row>
    <row r="77" ht="20.1" customHeight="1" spans="1:5">
      <c r="A77" s="37">
        <v>76</v>
      </c>
      <c r="B77" s="38" t="s">
        <v>88</v>
      </c>
      <c r="C77" s="39">
        <v>91.5303677466402</v>
      </c>
      <c r="D77" s="40">
        <f>C77*gk_质量奖分配!$D$18/SUM($C$2:$C$77)</f>
        <v>2001.24357884008</v>
      </c>
      <c r="E77" s="37"/>
    </row>
    <row r="78" ht="28.5" customHeight="1" spans="1:5">
      <c r="C78" s="42">
        <f>SUM(C2:C77)</f>
        <v>30609.6730450618</v>
      </c>
      <c r="D78" s="43">
        <f>C78*gk_质量奖分配!$D$18/SUM($C$2:$C$77)</f>
        <v>669257.789954338</v>
      </c>
    </row>
  </sheetData>
  <printOptions horizontalCentered="1"/>
  <pageMargins left="0.708661417322835" right="0.708661417322835" top="0.748031496062992" bottom="0.748031496062992" header="0.31496062992126" footer="0.31496062992126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zoomScale="145" zoomScaleNormal="145" workbookViewId="0">
      <pane xSplit="1" ySplit="1" topLeftCell="B68" activePane="bottomRight" state="frozen"/>
      <selection/>
      <selection pane="topRight"/>
      <selection pane="bottomLeft"/>
      <selection pane="bottomRight" activeCell="F27" sqref="F27"/>
    </sheetView>
  </sheetViews>
  <sheetFormatPr defaultColWidth="9" defaultRowHeight="15.75" outlineLevelCol="3"/>
  <cols>
    <col min="1" max="1" width="6.25" style="30" customWidth="1"/>
    <col min="2" max="2" width="11" style="30" customWidth="1"/>
    <col min="3" max="3" width="11.875" style="30" customWidth="1"/>
    <col min="4" max="4" width="11.625" style="30" customWidth="1"/>
    <col min="5" max="16384" width="9" style="30"/>
  </cols>
  <sheetData>
    <row r="1" spans="1:4">
      <c r="A1" s="31" t="s">
        <v>4</v>
      </c>
      <c r="B1" s="31" t="s">
        <v>6</v>
      </c>
      <c r="C1" s="31" t="s">
        <v>262</v>
      </c>
      <c r="D1" s="31" t="s">
        <v>216</v>
      </c>
    </row>
    <row r="2" spans="1:4">
      <c r="A2" s="31">
        <v>1</v>
      </c>
      <c r="B2" s="32" t="s">
        <v>28</v>
      </c>
      <c r="C2" s="31">
        <v>255.84</v>
      </c>
      <c r="D2" s="33">
        <f>gk_质量奖分配!$D$19*C2/SUM($C$2:$C$77)</f>
        <v>13764.3700031486</v>
      </c>
    </row>
    <row r="3" spans="1:4">
      <c r="A3" s="31">
        <v>2</v>
      </c>
      <c r="B3" s="32" t="s">
        <v>53</v>
      </c>
      <c r="C3" s="31">
        <v>158.88</v>
      </c>
      <c r="D3" s="33">
        <f>gk_质量奖分配!$D$19*C3/SUM($C$2:$C$77)</f>
        <v>8547.85454229306</v>
      </c>
    </row>
    <row r="4" spans="1:4">
      <c r="A4" s="31">
        <v>3</v>
      </c>
      <c r="B4" s="32" t="s">
        <v>58</v>
      </c>
      <c r="C4" s="31">
        <v>26.4</v>
      </c>
      <c r="D4" s="33">
        <f>gk_质量奖分配!$D$19*C4/SUM($C$2:$C$77)</f>
        <v>1420.33836805474</v>
      </c>
    </row>
    <row r="5" spans="1:4">
      <c r="A5" s="31">
        <v>4</v>
      </c>
      <c r="B5" s="32" t="s">
        <v>152</v>
      </c>
      <c r="C5" s="31">
        <v>537.96</v>
      </c>
      <c r="D5" s="33">
        <f>gk_质量奖分配!$D$19*C5/SUM($C$2:$C$77)</f>
        <v>28942.6222908609</v>
      </c>
    </row>
    <row r="6" spans="1:4">
      <c r="A6" s="31">
        <v>5</v>
      </c>
      <c r="B6" s="32" t="s">
        <v>168</v>
      </c>
      <c r="C6" s="31">
        <v>178.14</v>
      </c>
      <c r="D6" s="33">
        <f>gk_质量奖分配!$D$19*C6/SUM($C$2:$C$77)</f>
        <v>9584.0559426239</v>
      </c>
    </row>
    <row r="7" spans="1:4">
      <c r="A7" s="31">
        <v>6</v>
      </c>
      <c r="B7" s="32" t="s">
        <v>172</v>
      </c>
      <c r="C7" s="31">
        <v>401.88</v>
      </c>
      <c r="D7" s="33">
        <f>gk_质量奖分配!$D$19*C7/SUM($C$2:$C$77)</f>
        <v>21621.4236118878</v>
      </c>
    </row>
    <row r="8" spans="1:4">
      <c r="A8" s="31">
        <v>7</v>
      </c>
      <c r="B8" s="32" t="s">
        <v>176</v>
      </c>
      <c r="C8" s="31">
        <v>351.87</v>
      </c>
      <c r="D8" s="33">
        <f>gk_质量奖分配!$D$19*C8/SUM($C$2:$C$77)</f>
        <v>18930.8508169477</v>
      </c>
    </row>
    <row r="9" spans="1:4">
      <c r="A9" s="31">
        <v>8</v>
      </c>
      <c r="B9" s="32" t="s">
        <v>200</v>
      </c>
      <c r="C9" s="31">
        <v>698.04</v>
      </c>
      <c r="D9" s="33">
        <f>gk_质量奖分配!$D$19*C9/SUM($C$2:$C$77)</f>
        <v>37555.0376680655</v>
      </c>
    </row>
    <row r="10" spans="1:4">
      <c r="A10" s="31">
        <v>9</v>
      </c>
      <c r="B10" s="32" t="s">
        <v>69</v>
      </c>
      <c r="C10" s="31">
        <v>6.66</v>
      </c>
      <c r="D10" s="33">
        <f>gk_质量奖分配!$D$19*C10/SUM($C$2:$C$77)</f>
        <v>358.312633759263</v>
      </c>
    </row>
    <row r="11" spans="1:4">
      <c r="A11" s="31">
        <v>10</v>
      </c>
      <c r="B11" s="32" t="s">
        <v>97</v>
      </c>
      <c r="C11" s="31">
        <v>15.3</v>
      </c>
      <c r="D11" s="33">
        <f>gk_质量奖分配!$D$19*C11/SUM($C$2:$C$77)</f>
        <v>823.150645122632</v>
      </c>
    </row>
    <row r="12" spans="1:4">
      <c r="A12" s="31">
        <v>11</v>
      </c>
      <c r="B12" s="32" t="s">
        <v>102</v>
      </c>
      <c r="C12" s="31">
        <v>50.7</v>
      </c>
      <c r="D12" s="33">
        <f>gk_质量奖分配!$D$19*C12/SUM($C$2:$C$77)</f>
        <v>2727.69527501421</v>
      </c>
    </row>
    <row r="13" spans="1:4">
      <c r="A13" s="31">
        <v>12</v>
      </c>
      <c r="B13" s="32" t="s">
        <v>104</v>
      </c>
      <c r="C13" s="31">
        <v>71.16</v>
      </c>
      <c r="D13" s="33">
        <f>gk_质量奖分配!$D$19*C13/SUM($C$2:$C$77)</f>
        <v>3828.45751025663</v>
      </c>
    </row>
    <row r="14" spans="1:4">
      <c r="A14" s="31">
        <v>13</v>
      </c>
      <c r="B14" s="32" t="s">
        <v>186</v>
      </c>
      <c r="C14" s="31">
        <v>11.52</v>
      </c>
      <c r="D14" s="33">
        <f>gk_质量奖分配!$D$19*C14/SUM($C$2:$C$77)</f>
        <v>619.784015151158</v>
      </c>
    </row>
    <row r="15" spans="1:4">
      <c r="A15" s="31">
        <v>14</v>
      </c>
      <c r="B15" s="32" t="s">
        <v>26</v>
      </c>
      <c r="C15" s="31">
        <v>86.58</v>
      </c>
      <c r="D15" s="33">
        <f>gk_质量奖分配!$D$19*C15/SUM($C$2:$C$77)</f>
        <v>4658.06423887042</v>
      </c>
    </row>
    <row r="16" spans="1:4">
      <c r="A16" s="31">
        <v>15</v>
      </c>
      <c r="B16" s="32" t="s">
        <v>47</v>
      </c>
      <c r="C16" s="31">
        <v>370.2</v>
      </c>
      <c r="D16" s="33">
        <f>gk_质量奖分配!$D$19*C16/SUM($C$2:$C$77)</f>
        <v>19917.0175702221</v>
      </c>
    </row>
    <row r="17" spans="1:4">
      <c r="A17" s="31">
        <v>16</v>
      </c>
      <c r="B17" s="32" t="s">
        <v>87</v>
      </c>
      <c r="C17" s="31">
        <v>284.88</v>
      </c>
      <c r="D17" s="33">
        <f>gk_质量奖分配!$D$19*C17/SUM($C$2:$C$77)</f>
        <v>15326.7422080089</v>
      </c>
    </row>
    <row r="18" spans="1:4">
      <c r="A18" s="31">
        <v>17</v>
      </c>
      <c r="B18" s="32" t="s">
        <v>114</v>
      </c>
      <c r="C18" s="31">
        <v>241.98</v>
      </c>
      <c r="D18" s="33">
        <f>gk_质量奖分配!$D$19*C18/SUM($C$2:$C$77)</f>
        <v>13018.6923599199</v>
      </c>
    </row>
    <row r="19" spans="1:4">
      <c r="A19" s="31">
        <v>18</v>
      </c>
      <c r="B19" s="32" t="s">
        <v>124</v>
      </c>
      <c r="C19" s="31">
        <v>150.06</v>
      </c>
      <c r="D19" s="33">
        <f>gk_质量奖分配!$D$19*C19/SUM($C$2:$C$77)</f>
        <v>8073.33240569295</v>
      </c>
    </row>
    <row r="20" spans="1:4">
      <c r="A20" s="31">
        <v>19</v>
      </c>
      <c r="B20" s="32" t="s">
        <v>156</v>
      </c>
      <c r="C20" s="31">
        <v>83.79</v>
      </c>
      <c r="D20" s="33">
        <f>gk_质量奖分配!$D$19*C20/SUM($C$2:$C$77)</f>
        <v>4507.960297701</v>
      </c>
    </row>
    <row r="21" spans="1:4">
      <c r="A21" s="31">
        <v>20</v>
      </c>
      <c r="B21" s="32" t="s">
        <v>160</v>
      </c>
      <c r="C21" s="31">
        <v>554.1</v>
      </c>
      <c r="D21" s="33">
        <f>gk_质量奖分配!$D$19*C21/SUM($C$2:$C$77)</f>
        <v>29810.9655204216</v>
      </c>
    </row>
    <row r="22" spans="1:4">
      <c r="A22" s="31">
        <v>21</v>
      </c>
      <c r="B22" s="32" t="s">
        <v>194</v>
      </c>
      <c r="C22" s="31">
        <v>706.38</v>
      </c>
      <c r="D22" s="33">
        <f>gk_质量奖分配!$D$19*C22/SUM($C$2:$C$77)</f>
        <v>38003.735470701</v>
      </c>
    </row>
    <row r="23" spans="1:4">
      <c r="A23" s="31">
        <v>22</v>
      </c>
      <c r="B23" s="32" t="s">
        <v>196</v>
      </c>
      <c r="C23" s="31">
        <v>158.4</v>
      </c>
      <c r="D23" s="33">
        <f>gk_质量奖分配!$D$19*C23/SUM($C$2:$C$77)</f>
        <v>8522.03020832843</v>
      </c>
    </row>
    <row r="24" spans="1:4">
      <c r="A24" s="31">
        <v>23</v>
      </c>
      <c r="B24" s="32" t="s">
        <v>110</v>
      </c>
      <c r="C24" s="31">
        <v>45</v>
      </c>
      <c r="D24" s="33">
        <f>gk_质量奖分配!$D$19*C24/SUM($C$2:$C$77)</f>
        <v>2421.03130918421</v>
      </c>
    </row>
    <row r="25" spans="1:4">
      <c r="A25" s="31">
        <v>24</v>
      </c>
      <c r="B25" s="32" t="s">
        <v>32</v>
      </c>
      <c r="C25" s="31">
        <v>17.22</v>
      </c>
      <c r="D25" s="33">
        <f>gk_质量奖分配!$D$19*C25/SUM($C$2:$C$77)</f>
        <v>926.447980981158</v>
      </c>
    </row>
    <row r="26" spans="1:4">
      <c r="A26" s="31">
        <v>25</v>
      </c>
      <c r="B26" s="32" t="s">
        <v>39</v>
      </c>
      <c r="C26" s="31">
        <v>65.76</v>
      </c>
      <c r="D26" s="33">
        <f>gk_质量奖分配!$D$19*C26/SUM($C$2:$C$77)</f>
        <v>3537.93375315453</v>
      </c>
    </row>
    <row r="27" spans="1:4">
      <c r="A27" s="31">
        <v>26</v>
      </c>
      <c r="B27" s="32" t="s">
        <v>30</v>
      </c>
      <c r="C27" s="31">
        <v>90.96</v>
      </c>
      <c r="D27" s="33">
        <f>gk_质量奖分配!$D$19*C27/SUM($C$2:$C$77)</f>
        <v>4893.71128629769</v>
      </c>
    </row>
    <row r="28" spans="1:4">
      <c r="A28" s="31">
        <v>27</v>
      </c>
      <c r="B28" s="32" t="s">
        <v>45</v>
      </c>
      <c r="C28" s="31">
        <v>126.3</v>
      </c>
      <c r="D28" s="33">
        <f>gk_质量奖分配!$D$19*C28/SUM($C$2:$C$77)</f>
        <v>6795.02787444369</v>
      </c>
    </row>
    <row r="29" spans="1:4">
      <c r="A29" s="31">
        <v>28</v>
      </c>
      <c r="B29" s="32" t="s">
        <v>83</v>
      </c>
      <c r="C29" s="31">
        <v>700.5</v>
      </c>
      <c r="D29" s="33">
        <f>gk_质量奖分配!$D$19*C29/SUM($C$2:$C$77)</f>
        <v>37687.3873796342</v>
      </c>
    </row>
    <row r="30" spans="1:4">
      <c r="A30" s="31">
        <v>29</v>
      </c>
      <c r="B30" s="32" t="s">
        <v>95</v>
      </c>
      <c r="C30" s="31">
        <v>442.83</v>
      </c>
      <c r="D30" s="33">
        <f>gk_质量奖分配!$D$19*C30/SUM($C$2:$C$77)</f>
        <v>23824.5621032454</v>
      </c>
    </row>
    <row r="31" spans="1:4">
      <c r="A31" s="31">
        <v>30</v>
      </c>
      <c r="B31" s="32" t="s">
        <v>126</v>
      </c>
      <c r="C31" s="31">
        <v>501.06</v>
      </c>
      <c r="D31" s="33">
        <f>gk_质量奖分配!$D$19*C31/SUM($C$2:$C$77)</f>
        <v>26957.3766173298</v>
      </c>
    </row>
    <row r="32" spans="1:4">
      <c r="A32" s="31">
        <v>31</v>
      </c>
      <c r="B32" s="32" t="s">
        <v>132</v>
      </c>
      <c r="C32" s="31">
        <v>308.88</v>
      </c>
      <c r="D32" s="33">
        <f>gk_质量奖分配!$D$19*C32/SUM($C$2:$C$77)</f>
        <v>16617.9589062404</v>
      </c>
    </row>
    <row r="33" spans="1:4">
      <c r="A33" s="31">
        <v>32</v>
      </c>
      <c r="B33" s="32" t="s">
        <v>180</v>
      </c>
      <c r="C33" s="31">
        <v>180.75</v>
      </c>
      <c r="D33" s="33">
        <f>gk_质量奖分配!$D$19*C33/SUM($C$2:$C$77)</f>
        <v>9724.47575855659</v>
      </c>
    </row>
    <row r="34" spans="1:4">
      <c r="A34" s="31">
        <v>33</v>
      </c>
      <c r="B34" s="32" t="s">
        <v>206</v>
      </c>
      <c r="C34" s="31">
        <v>357.63</v>
      </c>
      <c r="D34" s="33">
        <f>gk_质量奖分配!$D$19*C34/SUM($C$2:$C$77)</f>
        <v>19240.7428245233</v>
      </c>
    </row>
    <row r="35" spans="1:4">
      <c r="A35" s="31">
        <v>34</v>
      </c>
      <c r="B35" s="32" t="s">
        <v>178</v>
      </c>
      <c r="C35" s="31">
        <v>40.56</v>
      </c>
      <c r="D35" s="33">
        <f>gk_质量奖分配!$D$19*C35/SUM($C$2:$C$77)</f>
        <v>2182.15622001137</v>
      </c>
    </row>
    <row r="36" spans="1:4">
      <c r="A36" s="31">
        <v>35</v>
      </c>
      <c r="B36" s="32" t="s">
        <v>142</v>
      </c>
      <c r="C36" s="31">
        <v>6.84</v>
      </c>
      <c r="D36" s="33">
        <f>gk_质量奖分配!$D$19*C36/SUM($C$2:$C$77)</f>
        <v>367.996758996</v>
      </c>
    </row>
    <row r="37" spans="1:4">
      <c r="A37" s="31">
        <v>36</v>
      </c>
      <c r="B37" s="32" t="s">
        <v>154</v>
      </c>
      <c r="C37" s="31">
        <v>8.04</v>
      </c>
      <c r="D37" s="33">
        <f>gk_质量奖分配!$D$19*C37/SUM($C$2:$C$77)</f>
        <v>432.557593907579</v>
      </c>
    </row>
    <row r="38" spans="1:4">
      <c r="A38" s="31">
        <v>37</v>
      </c>
      <c r="B38" s="32" t="s">
        <v>73</v>
      </c>
      <c r="C38" s="31">
        <v>81</v>
      </c>
      <c r="D38" s="33">
        <f>gk_质量奖分配!$D$19*C38/SUM($C$2:$C$77)</f>
        <v>4357.85635653158</v>
      </c>
    </row>
    <row r="39" spans="1:4">
      <c r="A39" s="31">
        <v>38</v>
      </c>
      <c r="B39" s="32" t="s">
        <v>75</v>
      </c>
      <c r="C39" s="31">
        <v>318.15</v>
      </c>
      <c r="D39" s="33">
        <f>gk_质量奖分配!$D$19*C39/SUM($C$2:$C$77)</f>
        <v>17116.6913559324</v>
      </c>
    </row>
    <row r="40" spans="1:4">
      <c r="A40" s="31">
        <v>39</v>
      </c>
      <c r="B40" s="32" t="s">
        <v>79</v>
      </c>
      <c r="C40" s="31">
        <v>506.91</v>
      </c>
      <c r="D40" s="33">
        <f>gk_质量奖分配!$D$19*C40/SUM($C$2:$C$77)</f>
        <v>27272.1106875238</v>
      </c>
    </row>
    <row r="41" spans="1:4">
      <c r="A41" s="31">
        <v>40</v>
      </c>
      <c r="B41" s="32" t="s">
        <v>134</v>
      </c>
      <c r="C41" s="31">
        <v>30.42</v>
      </c>
      <c r="D41" s="33">
        <f>gk_质量奖分配!$D$19*C41/SUM($C$2:$C$77)</f>
        <v>1636.61716500853</v>
      </c>
    </row>
    <row r="42" spans="1:4">
      <c r="A42" s="31">
        <v>41</v>
      </c>
      <c r="B42" s="32" t="s">
        <v>158</v>
      </c>
      <c r="C42" s="31">
        <v>87.18</v>
      </c>
      <c r="D42" s="33">
        <f>gk_质量奖分配!$D$19*C42/SUM($C$2:$C$77)</f>
        <v>4690.34465632621</v>
      </c>
    </row>
    <row r="43" spans="1:4">
      <c r="A43" s="31">
        <v>42</v>
      </c>
      <c r="B43" s="32" t="s">
        <v>166</v>
      </c>
      <c r="C43" s="31">
        <v>457.62</v>
      </c>
      <c r="D43" s="33">
        <f>gk_质量奖分配!$D$19*C43/SUM($C$2:$C$77)</f>
        <v>24620.2743935306</v>
      </c>
    </row>
    <row r="44" spans="1:4">
      <c r="A44" s="31">
        <v>43</v>
      </c>
      <c r="B44" s="32" t="s">
        <v>190</v>
      </c>
      <c r="C44" s="31">
        <v>649.35</v>
      </c>
      <c r="D44" s="33">
        <f>gk_质量奖分配!$D$19*C44/SUM($C$2:$C$77)</f>
        <v>34935.4817915282</v>
      </c>
    </row>
    <row r="45" spans="1:4">
      <c r="A45" s="31">
        <v>44</v>
      </c>
      <c r="B45" s="32" t="s">
        <v>198</v>
      </c>
      <c r="C45" s="31">
        <v>568.2</v>
      </c>
      <c r="D45" s="33">
        <f>gk_质量奖分配!$D$19*C45/SUM($C$2:$C$77)</f>
        <v>30569.5553306327</v>
      </c>
    </row>
    <row r="46" spans="1:4">
      <c r="A46" s="31">
        <v>45</v>
      </c>
      <c r="B46" s="32" t="s">
        <v>105</v>
      </c>
      <c r="C46" s="31">
        <v>26.22</v>
      </c>
      <c r="D46" s="33">
        <f>gk_质量奖分配!$D$19*C46/SUM($C$2:$C$77)</f>
        <v>1410.654242818</v>
      </c>
    </row>
    <row r="47" spans="1:4">
      <c r="A47" s="31">
        <v>46</v>
      </c>
      <c r="B47" s="32" t="s">
        <v>162</v>
      </c>
      <c r="C47" s="31">
        <v>17.76</v>
      </c>
      <c r="D47" s="33">
        <f>gk_质量奖分配!$D$19*C47/SUM($C$2:$C$77)</f>
        <v>955.500356691369</v>
      </c>
    </row>
    <row r="48" spans="1:4">
      <c r="A48" s="31">
        <v>47</v>
      </c>
      <c r="B48" s="32" t="s">
        <v>33</v>
      </c>
      <c r="C48" s="31">
        <v>21.54</v>
      </c>
      <c r="D48" s="33">
        <f>gk_质量奖分配!$D$19*C48/SUM($C$2:$C$77)</f>
        <v>1158.86698666284</v>
      </c>
    </row>
    <row r="49" spans="1:4">
      <c r="A49" s="31">
        <v>48</v>
      </c>
      <c r="B49" s="32" t="s">
        <v>55</v>
      </c>
      <c r="C49" s="31">
        <v>401.4</v>
      </c>
      <c r="D49" s="33">
        <f>gk_质量奖分配!$D$19*C49/SUM($C$2:$C$77)</f>
        <v>21595.5992779232</v>
      </c>
    </row>
    <row r="50" spans="1:4">
      <c r="A50" s="31">
        <v>49</v>
      </c>
      <c r="B50" s="32" t="s">
        <v>91</v>
      </c>
      <c r="C50" s="31">
        <v>569.46</v>
      </c>
      <c r="D50" s="33">
        <f>gk_质量奖分配!$D$19*C50/SUM($C$2:$C$77)</f>
        <v>30637.3442072898</v>
      </c>
    </row>
    <row r="51" spans="1:4">
      <c r="A51" s="31">
        <v>50</v>
      </c>
      <c r="B51" s="32" t="s">
        <v>100</v>
      </c>
      <c r="C51" s="31">
        <v>119.85</v>
      </c>
      <c r="D51" s="33">
        <f>gk_质量奖分配!$D$19*C51/SUM($C$2:$C$77)</f>
        <v>6448.01338679395</v>
      </c>
    </row>
    <row r="52" spans="1:4">
      <c r="A52" s="31">
        <v>51</v>
      </c>
      <c r="B52" s="32" t="s">
        <v>170</v>
      </c>
      <c r="C52" s="31">
        <v>578.76</v>
      </c>
      <c r="D52" s="33">
        <f>gk_质量奖分配!$D$19*C52/SUM($C$2:$C$77)</f>
        <v>31137.6906778545</v>
      </c>
    </row>
    <row r="53" spans="1:4">
      <c r="A53" s="31">
        <v>52</v>
      </c>
      <c r="B53" s="32" t="s">
        <v>112</v>
      </c>
      <c r="C53" s="31">
        <v>134.04</v>
      </c>
      <c r="D53" s="33">
        <f>gk_质量奖分配!$D$19*C53/SUM($C$2:$C$77)</f>
        <v>7211.44525962337</v>
      </c>
    </row>
    <row r="54" spans="1:4">
      <c r="A54" s="31">
        <v>53</v>
      </c>
      <c r="B54" s="32" t="s">
        <v>65</v>
      </c>
      <c r="C54" s="31">
        <v>53.64</v>
      </c>
      <c r="D54" s="33">
        <f>gk_质量奖分配!$D$19*C54/SUM($C$2:$C$77)</f>
        <v>2885.86932054758</v>
      </c>
    </row>
    <row r="55" spans="1:4">
      <c r="A55" s="31">
        <v>54</v>
      </c>
      <c r="B55" s="32" t="s">
        <v>36</v>
      </c>
      <c r="C55" s="31">
        <v>22.26</v>
      </c>
      <c r="D55" s="33">
        <f>gk_质量奖分配!$D$19*C55/SUM($C$2:$C$77)</f>
        <v>1197.60348760979</v>
      </c>
    </row>
    <row r="56" spans="1:4">
      <c r="A56" s="31">
        <v>55</v>
      </c>
      <c r="B56" s="32" t="s">
        <v>122</v>
      </c>
      <c r="C56" s="31">
        <v>21.66</v>
      </c>
      <c r="D56" s="33">
        <f>gk_质量奖分配!$D$19*C56/SUM($C$2:$C$77)</f>
        <v>1165.323070154</v>
      </c>
    </row>
    <row r="57" spans="1:4">
      <c r="A57" s="31">
        <v>56</v>
      </c>
      <c r="B57" s="32" t="s">
        <v>144</v>
      </c>
      <c r="C57" s="31">
        <v>7.08</v>
      </c>
      <c r="D57" s="33">
        <f>gk_质量奖分配!$D$19*C57/SUM($C$2:$C$77)</f>
        <v>380.908925978316</v>
      </c>
    </row>
    <row r="58" spans="1:4">
      <c r="A58" s="31">
        <v>57</v>
      </c>
      <c r="B58" s="34" t="s">
        <v>51</v>
      </c>
      <c r="C58" s="31">
        <f>136.5+136.5/2</f>
        <v>204.75</v>
      </c>
      <c r="D58" s="33">
        <f>gk_质量奖分配!$D$19*C58/SUM($C$2:$C$77)</f>
        <v>11015.6924567882</v>
      </c>
    </row>
    <row r="59" spans="1:4">
      <c r="A59" s="31">
        <v>58</v>
      </c>
      <c r="B59" s="34" t="s">
        <v>120</v>
      </c>
      <c r="C59" s="31">
        <f>500.31+7.5/2+88.95/2</f>
        <v>548.535</v>
      </c>
      <c r="D59" s="33">
        <f>gk_质量奖分配!$D$19*C59/SUM($C$2:$C$77)</f>
        <v>29511.5646485192</v>
      </c>
    </row>
    <row r="60" spans="1:4">
      <c r="A60" s="31">
        <v>59</v>
      </c>
      <c r="B60" s="34" t="s">
        <v>182</v>
      </c>
      <c r="C60" s="31">
        <v>431.58</v>
      </c>
      <c r="D60" s="33">
        <f>gk_质量奖分配!$D$19*C60/SUM($C$2:$C$77)</f>
        <v>23219.3042759494</v>
      </c>
    </row>
    <row r="61" spans="1:4">
      <c r="A61" s="31">
        <v>60</v>
      </c>
      <c r="B61" s="34" t="s">
        <v>184</v>
      </c>
      <c r="C61" s="31">
        <f>7.5+7.5/2</f>
        <v>11.25</v>
      </c>
      <c r="D61" s="33">
        <f>gk_质量奖分配!$D$19*C61/SUM($C$2:$C$77)</f>
        <v>605.257827296053</v>
      </c>
    </row>
    <row r="62" spans="1:4">
      <c r="A62" s="31">
        <v>61</v>
      </c>
      <c r="B62" s="34" t="s">
        <v>128</v>
      </c>
      <c r="C62" s="31">
        <f>373.26+225.45/2</f>
        <v>485.985</v>
      </c>
      <c r="D62" s="33">
        <f>gk_质量奖分配!$D$19*C62/SUM($C$2:$C$77)</f>
        <v>26146.3311287531</v>
      </c>
    </row>
    <row r="63" spans="1:4">
      <c r="A63" s="31">
        <v>62</v>
      </c>
      <c r="B63" s="34" t="s">
        <v>85</v>
      </c>
      <c r="C63" s="31">
        <v>68.88</v>
      </c>
      <c r="D63" s="33">
        <f>gk_质量奖分配!$D$19*C63/SUM($C$2:$C$77)</f>
        <v>3705.79192392463</v>
      </c>
    </row>
    <row r="64" spans="1:4">
      <c r="A64" s="31">
        <v>63</v>
      </c>
      <c r="B64" s="32" t="s">
        <v>174</v>
      </c>
      <c r="C64" s="31">
        <v>46.98</v>
      </c>
      <c r="D64" s="33">
        <f>gk_质量奖分配!$D$19*C64/SUM($C$2:$C$77)</f>
        <v>2527.55668678832</v>
      </c>
    </row>
    <row r="65" spans="1:4">
      <c r="A65" s="31">
        <v>64</v>
      </c>
      <c r="B65" s="32" t="s">
        <v>49</v>
      </c>
      <c r="C65" s="31">
        <v>21.24</v>
      </c>
      <c r="D65" s="33">
        <f>gk_质量奖分配!$D$19*C65/SUM($C$2:$C$77)</f>
        <v>1142.72677793495</v>
      </c>
    </row>
    <row r="66" spans="1:4">
      <c r="A66" s="31">
        <v>65</v>
      </c>
      <c r="B66" s="32" t="s">
        <v>60</v>
      </c>
      <c r="C66" s="31">
        <v>246.78</v>
      </c>
      <c r="D66" s="33">
        <f>gk_质量奖分配!$D$19*C66/SUM($C$2:$C$77)</f>
        <v>13276.9356995662</v>
      </c>
    </row>
    <row r="67" spans="1:4">
      <c r="A67" s="31">
        <v>66</v>
      </c>
      <c r="B67" s="32" t="s">
        <v>116</v>
      </c>
      <c r="C67" s="31">
        <v>352.41</v>
      </c>
      <c r="D67" s="33">
        <f>gk_质量奖分配!$D$19*C67/SUM($C$2:$C$77)</f>
        <v>18959.903192658</v>
      </c>
    </row>
    <row r="68" spans="1:4">
      <c r="A68" s="31">
        <v>67</v>
      </c>
      <c r="B68" s="32" t="s">
        <v>138</v>
      </c>
      <c r="C68" s="31">
        <f>62.7+63.15/2</f>
        <v>94.275</v>
      </c>
      <c r="D68" s="33">
        <f>gk_质量奖分配!$D$19*C68/SUM($C$2:$C$77)</f>
        <v>5072.06059274093</v>
      </c>
    </row>
    <row r="69" spans="1:4">
      <c r="A69" s="31">
        <v>68</v>
      </c>
      <c r="B69" s="32" t="s">
        <v>150</v>
      </c>
      <c r="C69" s="31">
        <v>75.78</v>
      </c>
      <c r="D69" s="33">
        <f>gk_质量奖分配!$D$19*C69/SUM($C$2:$C$77)</f>
        <v>4077.01672466621</v>
      </c>
    </row>
    <row r="70" spans="1:4">
      <c r="A70" s="31">
        <v>69</v>
      </c>
      <c r="B70" s="32" t="s">
        <v>67</v>
      </c>
      <c r="C70" s="35">
        <f>117.51+63.15/2</f>
        <v>149.085</v>
      </c>
      <c r="D70" s="33">
        <f>gk_质量奖分配!$D$19*C70/SUM($C$2:$C$77)</f>
        <v>8020.8767273273</v>
      </c>
    </row>
    <row r="71" spans="1:4">
      <c r="A71" s="31">
        <v>70</v>
      </c>
      <c r="B71" s="32" t="s">
        <v>81</v>
      </c>
      <c r="C71" s="31">
        <v>22.92</v>
      </c>
      <c r="D71" s="33">
        <f>gk_质量奖分配!$D$19*C71/SUM($C$2:$C$77)</f>
        <v>1233.11194681116</v>
      </c>
    </row>
    <row r="72" spans="1:4">
      <c r="A72" s="31">
        <v>71</v>
      </c>
      <c r="B72" s="32" t="s">
        <v>43</v>
      </c>
      <c r="C72" s="31">
        <v>550.5</v>
      </c>
      <c r="D72" s="33">
        <f>gk_质量奖分配!$D$19*C72/SUM($C$2:$C$77)</f>
        <v>29617.2830156869</v>
      </c>
    </row>
    <row r="73" spans="1:4">
      <c r="A73" s="31">
        <v>72</v>
      </c>
      <c r="B73" s="32" t="s">
        <v>77</v>
      </c>
      <c r="C73" s="31">
        <v>127.2</v>
      </c>
      <c r="D73" s="33">
        <f>gk_质量奖分配!$D$19*C73/SUM($C$2:$C$77)</f>
        <v>6843.44850062737</v>
      </c>
    </row>
    <row r="74" spans="1:4">
      <c r="A74" s="31">
        <v>73</v>
      </c>
      <c r="B74" s="32" t="s">
        <v>118</v>
      </c>
      <c r="C74" s="31">
        <v>111.48</v>
      </c>
      <c r="D74" s="33">
        <f>gk_质量奖分配!$D$19*C74/SUM($C$2:$C$77)</f>
        <v>5997.70156328569</v>
      </c>
    </row>
    <row r="75" spans="1:4">
      <c r="A75" s="31">
        <v>74</v>
      </c>
      <c r="B75" s="32" t="s">
        <v>140</v>
      </c>
      <c r="C75" s="31">
        <v>59.64</v>
      </c>
      <c r="D75" s="33">
        <f>gk_质量奖分配!$D$19*C75/SUM($C$2:$C$77)</f>
        <v>3208.67349510548</v>
      </c>
    </row>
    <row r="76" spans="1:4">
      <c r="A76" s="31">
        <v>75</v>
      </c>
      <c r="B76" s="32" t="s">
        <v>64</v>
      </c>
      <c r="C76" s="31">
        <v>1.2</v>
      </c>
      <c r="D76" s="33">
        <f>gk_质量奖分配!$D$19*C76/SUM($C$2:$C$77)</f>
        <v>64.560834911579</v>
      </c>
    </row>
    <row r="77" spans="1:4">
      <c r="A77" s="31">
        <v>76</v>
      </c>
      <c r="B77" s="32" t="s">
        <v>88</v>
      </c>
      <c r="C77" s="31">
        <v>10.08</v>
      </c>
      <c r="D77" s="33">
        <f>gk_质量奖分配!$D$19*C77/SUM($C$2:$C$77)</f>
        <v>542.311013257264</v>
      </c>
    </row>
    <row r="78" ht="29.25" customHeight="1" spans="1:4">
      <c r="B78" s="30" t="s">
        <v>211</v>
      </c>
      <c r="C78" s="30">
        <f>SUM(C2:C77)</f>
        <v>16586.1</v>
      </c>
      <c r="D78" s="30">
        <f>gk_质量奖分配!$D$19*C78/SUM($C$2:$C$77)</f>
        <v>892343.719939117</v>
      </c>
    </row>
  </sheetData>
  <sheetProtection formatCells="0" formatColumns="0" formatRows="0" insertRows="0" insertColumns="0" insertHyperlinks="0" deleteColumns="0" deleteRows="0" sort="0" autoFilter="0" pivotTables="0"/>
  <pageMargins left="0.708661417322835" right="0.708661417322835" top="0.748031496062992" bottom="0.748031496062992" header="0.31496062992126" footer="0.31496062992126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zoomScale="145" zoomScaleNormal="145" workbookViewId="0">
      <pane xSplit="1" ySplit="3" topLeftCell="B49" activePane="bottomRight" state="frozen"/>
      <selection/>
      <selection pane="topRight"/>
      <selection pane="bottomLeft"/>
      <selection pane="bottomRight" activeCell="D66" sqref="D66:D67"/>
    </sheetView>
  </sheetViews>
  <sheetFormatPr defaultColWidth="9" defaultRowHeight="14.25" outlineLevelCol="4"/>
  <cols>
    <col min="1" max="1" width="14.25" style="15" customWidth="1"/>
    <col min="2" max="2" width="7.125" style="15" customWidth="1"/>
    <col min="3" max="3" width="7.5" style="15" customWidth="1"/>
    <col min="4" max="4" width="12" style="15" customWidth="1"/>
    <col min="5" max="5" width="7.875" style="16" customWidth="1"/>
    <col min="6" max="16384" width="9" style="17"/>
  </cols>
  <sheetData>
    <row r="1" spans="1:5">
      <c r="A1" s="18" t="s">
        <v>264</v>
      </c>
      <c r="B1" s="19"/>
      <c r="C1" s="19"/>
      <c r="D1" s="19"/>
      <c r="E1" s="20"/>
    </row>
    <row r="2" spans="1:5">
      <c r="A2" s="21"/>
      <c r="B2" s="18" t="s">
        <v>265</v>
      </c>
      <c r="C2" s="20"/>
      <c r="D2" s="22" t="s">
        <v>266</v>
      </c>
      <c r="E2" s="23" t="s">
        <v>211</v>
      </c>
    </row>
    <row r="3" spans="1:5">
      <c r="A3" s="21" t="s">
        <v>267</v>
      </c>
      <c r="B3" s="21" t="s">
        <v>268</v>
      </c>
      <c r="C3" s="21" t="s">
        <v>216</v>
      </c>
      <c r="D3" s="21" t="s">
        <v>216</v>
      </c>
      <c r="E3" s="24"/>
    </row>
    <row r="4" spans="1:5">
      <c r="A4" s="21" t="s">
        <v>26</v>
      </c>
      <c r="B4" s="21">
        <v>39.9</v>
      </c>
      <c r="C4" s="25">
        <f>B4*gk_质量奖分配!$D$16/SUM($B$4:$B$64)</f>
        <v>2651.15317656872</v>
      </c>
      <c r="D4" s="26"/>
      <c r="E4" s="27">
        <f>C4+D4</f>
        <v>2651.15317656872</v>
      </c>
    </row>
    <row r="5" spans="1:5">
      <c r="A5" s="21" t="s">
        <v>28</v>
      </c>
      <c r="B5" s="21">
        <v>9.9</v>
      </c>
      <c r="C5" s="25">
        <f>B5*gk_质量奖分配!$D$16/SUM($B$4:$B$64)</f>
        <v>657.804923509532</v>
      </c>
      <c r="D5" s="26"/>
      <c r="E5" s="27">
        <f t="shared" ref="E5:E44" si="0">C5+D5</f>
        <v>657.804923509532</v>
      </c>
    </row>
    <row r="6" spans="1:5">
      <c r="A6" s="21" t="s">
        <v>30</v>
      </c>
      <c r="B6" s="21">
        <v>33.3</v>
      </c>
      <c r="C6" s="25">
        <f>B6*gk_质量奖分配!$D$16/SUM($B$4:$B$64)</f>
        <v>2212.6165608957</v>
      </c>
      <c r="D6" s="26"/>
      <c r="E6" s="27">
        <f t="shared" si="0"/>
        <v>2212.6165608957</v>
      </c>
    </row>
    <row r="7" spans="1:5">
      <c r="A7" s="21" t="s">
        <v>33</v>
      </c>
      <c r="B7" s="21">
        <v>1.2</v>
      </c>
      <c r="C7" s="25">
        <f>B7*gk_质量奖分配!$D$16/SUM($B$4:$B$64)</f>
        <v>79.7339301223675</v>
      </c>
      <c r="D7" s="26"/>
      <c r="E7" s="27">
        <f t="shared" si="0"/>
        <v>79.7339301223675</v>
      </c>
    </row>
    <row r="8" spans="1:5">
      <c r="A8" s="21" t="s">
        <v>39</v>
      </c>
      <c r="B8" s="21">
        <v>62.7</v>
      </c>
      <c r="C8" s="25">
        <f>B8*gk_质量奖分配!$D$16/SUM($B$4:$B$64)</f>
        <v>4166.0978488937</v>
      </c>
      <c r="D8" s="26"/>
      <c r="E8" s="27">
        <f t="shared" si="0"/>
        <v>4166.0978488937</v>
      </c>
    </row>
    <row r="9" spans="1:5">
      <c r="A9" s="21" t="s">
        <v>43</v>
      </c>
      <c r="B9" s="21">
        <v>25.5</v>
      </c>
      <c r="C9" s="25">
        <f>B9*gk_质量奖分配!$D$16/SUM($B$4:$B$64)</f>
        <v>1694.34601510031</v>
      </c>
      <c r="D9" s="26"/>
      <c r="E9" s="27">
        <f t="shared" si="0"/>
        <v>1694.34601510031</v>
      </c>
    </row>
    <row r="10" spans="1:5">
      <c r="A10" s="21" t="s">
        <v>45</v>
      </c>
      <c r="B10" s="21">
        <v>114</v>
      </c>
      <c r="C10" s="25">
        <f>B10*gk_质量奖分配!$D$16/SUM($B$4:$B$64)</f>
        <v>7574.72336162492</v>
      </c>
      <c r="D10" s="26"/>
      <c r="E10" s="27">
        <f t="shared" si="0"/>
        <v>7574.72336162492</v>
      </c>
    </row>
    <row r="11" spans="1:5">
      <c r="A11" s="21" t="s">
        <v>49</v>
      </c>
      <c r="B11" s="21">
        <v>0.6</v>
      </c>
      <c r="C11" s="25">
        <f>B11*gk_质量奖分配!$D$16/SUM($B$4:$B$64)</f>
        <v>39.8669650611838</v>
      </c>
      <c r="D11" s="26"/>
      <c r="E11" s="27">
        <f t="shared" si="0"/>
        <v>39.8669650611838</v>
      </c>
    </row>
    <row r="12" spans="1:5">
      <c r="A12" s="21" t="s">
        <v>53</v>
      </c>
      <c r="B12" s="21">
        <v>222.6</v>
      </c>
      <c r="C12" s="25">
        <f>B12*gk_质量奖分配!$D$16/SUM($B$4:$B$64)</f>
        <v>14790.6440376992</v>
      </c>
      <c r="D12" s="26"/>
      <c r="E12" s="27">
        <f t="shared" si="0"/>
        <v>14790.6440376992</v>
      </c>
    </row>
    <row r="13" spans="1:5">
      <c r="A13" s="21" t="s">
        <v>55</v>
      </c>
      <c r="B13" s="21">
        <v>18</v>
      </c>
      <c r="C13" s="25">
        <f>B13*gk_质量奖分配!$D$16/SUM($B$4:$B$64)</f>
        <v>1196.00895183551</v>
      </c>
      <c r="D13" s="26"/>
      <c r="E13" s="27">
        <f t="shared" si="0"/>
        <v>1196.00895183551</v>
      </c>
    </row>
    <row r="14" spans="1:5">
      <c r="A14" s="21" t="s">
        <v>58</v>
      </c>
      <c r="B14" s="21">
        <v>132</v>
      </c>
      <c r="C14" s="25">
        <f>B14*gk_质量奖分配!$D$16/SUM($B$4:$B$64)</f>
        <v>8770.73231346043</v>
      </c>
      <c r="D14" s="26"/>
      <c r="E14" s="27">
        <f t="shared" si="0"/>
        <v>8770.73231346043</v>
      </c>
    </row>
    <row r="15" spans="1:5">
      <c r="A15" s="21" t="s">
        <v>60</v>
      </c>
      <c r="B15" s="21">
        <v>15.1</v>
      </c>
      <c r="C15" s="25">
        <f>B15*gk_质量奖分配!$D$16/SUM($B$4:$B$64)</f>
        <v>1003.31862070646</v>
      </c>
      <c r="D15" s="26"/>
      <c r="E15" s="27">
        <f t="shared" si="0"/>
        <v>1003.31862070646</v>
      </c>
    </row>
    <row r="16" spans="1:5">
      <c r="A16" s="21" t="s">
        <v>64</v>
      </c>
      <c r="B16" s="21">
        <v>30</v>
      </c>
      <c r="C16" s="25">
        <f>B16*gk_质量奖分配!$D$16/SUM($B$4:$B$64)</f>
        <v>1993.34825305919</v>
      </c>
      <c r="D16" s="26"/>
      <c r="E16" s="27">
        <f t="shared" si="0"/>
        <v>1993.34825305919</v>
      </c>
    </row>
    <row r="17" spans="1:5">
      <c r="A17" s="21" t="s">
        <v>67</v>
      </c>
      <c r="B17" s="21">
        <v>127.8</v>
      </c>
      <c r="C17" s="25">
        <f>B17*gk_质量奖分配!$D$16/SUM($B$4:$B$64)</f>
        <v>8491.66355803214</v>
      </c>
      <c r="D17" s="26"/>
      <c r="E17" s="27">
        <f t="shared" si="0"/>
        <v>8491.66355803214</v>
      </c>
    </row>
    <row r="18" spans="1:5">
      <c r="A18" s="21" t="s">
        <v>69</v>
      </c>
      <c r="B18" s="21">
        <v>67.5</v>
      </c>
      <c r="C18" s="25">
        <f>B18*gk_质量奖分配!$D$16/SUM($B$4:$B$64)</f>
        <v>4485.03356938317</v>
      </c>
      <c r="D18" s="26"/>
      <c r="E18" s="27">
        <f t="shared" si="0"/>
        <v>4485.03356938317</v>
      </c>
    </row>
    <row r="19" spans="1:5">
      <c r="A19" s="21" t="s">
        <v>73</v>
      </c>
      <c r="B19" s="21">
        <v>233.7</v>
      </c>
      <c r="C19" s="25">
        <f>B19*gk_质量奖分配!$D$16/SUM($B$4:$B$64)</f>
        <v>15528.1828913311</v>
      </c>
      <c r="D19" s="26"/>
      <c r="E19" s="27">
        <f t="shared" si="0"/>
        <v>15528.1828913311</v>
      </c>
    </row>
    <row r="20" spans="1:5">
      <c r="A20" s="21" t="s">
        <v>75</v>
      </c>
      <c r="B20" s="21">
        <v>20.4</v>
      </c>
      <c r="C20" s="25">
        <f>B20*gk_质量奖分配!$D$16/SUM($B$4:$B$64)</f>
        <v>1355.47681208025</v>
      </c>
      <c r="D20" s="26"/>
      <c r="E20" s="27">
        <f t="shared" si="0"/>
        <v>1355.47681208025</v>
      </c>
    </row>
    <row r="21" spans="1:5">
      <c r="A21" s="21" t="s">
        <v>77</v>
      </c>
      <c r="B21" s="21">
        <v>11.4</v>
      </c>
      <c r="C21" s="25">
        <f>B21*gk_质量奖分配!$D$16/SUM($B$4:$B$64)</f>
        <v>757.472336162492</v>
      </c>
      <c r="D21" s="26"/>
      <c r="E21" s="27">
        <f t="shared" si="0"/>
        <v>757.472336162492</v>
      </c>
    </row>
    <row r="22" spans="1:5">
      <c r="A22" s="21" t="s">
        <v>79</v>
      </c>
      <c r="B22" s="21">
        <v>20.5</v>
      </c>
      <c r="C22" s="25">
        <f>B22*gk_质量奖分配!$D$16/SUM($B$4:$B$64)</f>
        <v>1362.12130625711</v>
      </c>
      <c r="D22" s="26"/>
      <c r="E22" s="27">
        <f t="shared" si="0"/>
        <v>1362.12130625711</v>
      </c>
    </row>
    <row r="23" spans="1:5">
      <c r="A23" s="21" t="s">
        <v>81</v>
      </c>
      <c r="B23" s="21">
        <v>12.6</v>
      </c>
      <c r="C23" s="25">
        <f>B23*gk_质量奖分配!$D$16/SUM($B$4:$B$64)</f>
        <v>837.206266284859</v>
      </c>
      <c r="D23" s="26"/>
      <c r="E23" s="27">
        <f t="shared" si="0"/>
        <v>837.206266284859</v>
      </c>
    </row>
    <row r="24" spans="1:5">
      <c r="A24" s="21" t="s">
        <v>83</v>
      </c>
      <c r="B24" s="21">
        <v>15.3</v>
      </c>
      <c r="C24" s="25">
        <f>B24*gk_质量奖分配!$D$16/SUM($B$4:$B$64)</f>
        <v>1016.60760906019</v>
      </c>
      <c r="D24" s="26"/>
      <c r="E24" s="27">
        <f t="shared" si="0"/>
        <v>1016.60760906019</v>
      </c>
    </row>
    <row r="25" spans="1:5">
      <c r="A25" s="21" t="s">
        <v>87</v>
      </c>
      <c r="B25" s="21">
        <v>10.5</v>
      </c>
      <c r="C25" s="25">
        <f>B25*gk_质量奖分配!$D$16/SUM($B$4:$B$64)</f>
        <v>697.671888570716</v>
      </c>
      <c r="D25" s="26"/>
      <c r="E25" s="27">
        <f t="shared" si="0"/>
        <v>697.671888570716</v>
      </c>
    </row>
    <row r="26" spans="1:5">
      <c r="A26" s="21" t="s">
        <v>88</v>
      </c>
      <c r="B26" s="21">
        <v>10.2</v>
      </c>
      <c r="C26" s="25">
        <f>B26*gk_质量奖分配!$D$16/SUM($B$4:$B$64)</f>
        <v>677.738406040124</v>
      </c>
      <c r="D26" s="26"/>
      <c r="E26" s="27">
        <f t="shared" si="0"/>
        <v>677.738406040124</v>
      </c>
    </row>
    <row r="27" spans="1:5">
      <c r="A27" s="21" t="s">
        <v>91</v>
      </c>
      <c r="B27" s="21">
        <v>4.8</v>
      </c>
      <c r="C27" s="25">
        <f>B27*gk_质量奖分配!$D$16/SUM($B$4:$B$64)</f>
        <v>318.93572048947</v>
      </c>
      <c r="D27" s="26"/>
      <c r="E27" s="27">
        <f t="shared" si="0"/>
        <v>318.93572048947</v>
      </c>
    </row>
    <row r="28" spans="1:5">
      <c r="A28" s="21" t="s">
        <v>95</v>
      </c>
      <c r="B28" s="21">
        <v>57.6</v>
      </c>
      <c r="C28" s="25">
        <f>B28*gk_质量奖分配!$D$16/SUM($B$4:$B$64)</f>
        <v>3827.22864587364</v>
      </c>
      <c r="D28" s="26"/>
      <c r="E28" s="27">
        <f t="shared" si="0"/>
        <v>3827.22864587364</v>
      </c>
    </row>
    <row r="29" spans="1:5">
      <c r="A29" s="21" t="s">
        <v>97</v>
      </c>
      <c r="B29" s="21">
        <v>12.6</v>
      </c>
      <c r="C29" s="25">
        <f>B29*gk_质量奖分配!$D$16/SUM($B$4:$B$64)</f>
        <v>837.206266284859</v>
      </c>
      <c r="D29" s="26"/>
      <c r="E29" s="27">
        <f t="shared" si="0"/>
        <v>837.206266284859</v>
      </c>
    </row>
    <row r="30" spans="1:5">
      <c r="A30" s="21" t="s">
        <v>102</v>
      </c>
      <c r="B30" s="21">
        <v>3</v>
      </c>
      <c r="C30" s="25">
        <f>B30*gk_质量奖分配!$D$16/SUM($B$4:$B$64)</f>
        <v>199.334825305919</v>
      </c>
      <c r="D30" s="26"/>
      <c r="E30" s="27">
        <f t="shared" si="0"/>
        <v>199.334825305919</v>
      </c>
    </row>
    <row r="31" spans="1:5">
      <c r="A31" s="21" t="s">
        <v>105</v>
      </c>
      <c r="B31" s="21">
        <v>2.4</v>
      </c>
      <c r="C31" s="25">
        <f>B31*gk_质量奖分配!$D$16/SUM($B$4:$B$64)</f>
        <v>159.467860244735</v>
      </c>
      <c r="D31" s="26"/>
      <c r="E31" s="27">
        <f t="shared" si="0"/>
        <v>159.467860244735</v>
      </c>
    </row>
    <row r="32" spans="1:5">
      <c r="A32" s="21" t="s">
        <v>110</v>
      </c>
      <c r="B32" s="21">
        <v>16</v>
      </c>
      <c r="C32" s="25">
        <f>B32*gk_质量奖分配!$D$16/SUM($B$4:$B$64)</f>
        <v>1063.11906829823</v>
      </c>
      <c r="D32" s="26"/>
      <c r="E32" s="27">
        <f t="shared" si="0"/>
        <v>1063.11906829823</v>
      </c>
    </row>
    <row r="33" spans="1:5">
      <c r="A33" s="21" t="s">
        <v>114</v>
      </c>
      <c r="B33" s="21">
        <v>296.3</v>
      </c>
      <c r="C33" s="25">
        <f>B33*gk_质量奖分配!$D$16/SUM($B$4:$B$64)</f>
        <v>19687.6362460479</v>
      </c>
      <c r="D33" s="26"/>
      <c r="E33" s="27">
        <f t="shared" si="0"/>
        <v>19687.6362460479</v>
      </c>
    </row>
    <row r="34" spans="1:5">
      <c r="A34" s="21" t="s">
        <v>116</v>
      </c>
      <c r="B34" s="21">
        <v>234.6</v>
      </c>
      <c r="C34" s="25">
        <f>B34*gk_质量奖分配!$D$16/SUM($B$4:$B$64)</f>
        <v>15587.9833389228</v>
      </c>
      <c r="D34" s="26"/>
      <c r="E34" s="27">
        <f t="shared" si="0"/>
        <v>15587.9833389228</v>
      </c>
    </row>
    <row r="35" spans="1:5">
      <c r="A35" s="21" t="s">
        <v>118</v>
      </c>
      <c r="B35" s="21">
        <v>200.1</v>
      </c>
      <c r="C35" s="25">
        <f>B35*gk_质量奖分配!$D$16/SUM($B$4:$B$64)</f>
        <v>13295.6328479048</v>
      </c>
      <c r="D35" s="26"/>
      <c r="E35" s="27">
        <f t="shared" si="0"/>
        <v>13295.6328479048</v>
      </c>
    </row>
    <row r="36" spans="1:5">
      <c r="A36" s="21" t="s">
        <v>120</v>
      </c>
      <c r="B36" s="21">
        <v>5.4</v>
      </c>
      <c r="C36" s="25">
        <f>B36*gk_质量奖分配!$D$16/SUM($B$4:$B$64)</f>
        <v>358.802685550654</v>
      </c>
      <c r="D36" s="26"/>
      <c r="E36" s="27">
        <f t="shared" si="0"/>
        <v>358.802685550654</v>
      </c>
    </row>
    <row r="37" spans="1:5">
      <c r="A37" s="21" t="s">
        <v>124</v>
      </c>
      <c r="B37" s="21">
        <v>288.4</v>
      </c>
      <c r="C37" s="25">
        <f>B37*gk_质量奖分配!$D$16/SUM($B$4:$B$64)</f>
        <v>19162.7212060757</v>
      </c>
      <c r="D37" s="26"/>
      <c r="E37" s="27">
        <f t="shared" si="0"/>
        <v>19162.7212060757</v>
      </c>
    </row>
    <row r="38" spans="1:5">
      <c r="A38" s="21" t="s">
        <v>126</v>
      </c>
      <c r="B38" s="21">
        <v>19.5</v>
      </c>
      <c r="C38" s="25">
        <f>B38*gk_质量奖分配!$D$16/SUM($B$4:$B$64)</f>
        <v>1295.67636448847</v>
      </c>
      <c r="D38" s="26"/>
      <c r="E38" s="27">
        <f t="shared" si="0"/>
        <v>1295.67636448847</v>
      </c>
    </row>
    <row r="39" spans="1:5">
      <c r="A39" s="21" t="s">
        <v>132</v>
      </c>
      <c r="B39" s="21">
        <v>129.9</v>
      </c>
      <c r="C39" s="25">
        <f>B39*gk_质量奖分配!$D$16/SUM($B$4:$B$64)</f>
        <v>8631.19793574628</v>
      </c>
      <c r="D39" s="26"/>
      <c r="E39" s="27">
        <f t="shared" si="0"/>
        <v>8631.19793574628</v>
      </c>
    </row>
    <row r="40" spans="1:5">
      <c r="A40" s="21" t="s">
        <v>134</v>
      </c>
      <c r="B40" s="21">
        <v>11.4</v>
      </c>
      <c r="C40" s="25">
        <f>B40*gk_质量奖分配!$D$16/SUM($B$4:$B$64)</f>
        <v>757.472336162492</v>
      </c>
      <c r="D40" s="26"/>
      <c r="E40" s="27">
        <f t="shared" si="0"/>
        <v>757.472336162492</v>
      </c>
    </row>
    <row r="41" spans="1:5">
      <c r="A41" s="21" t="s">
        <v>138</v>
      </c>
      <c r="B41" s="21">
        <v>84</v>
      </c>
      <c r="C41" s="25">
        <f>B41*gk_质量奖分配!$D$16/SUM($B$4:$B$64)</f>
        <v>5581.37510856573</v>
      </c>
      <c r="D41" s="26"/>
      <c r="E41" s="27">
        <f t="shared" si="0"/>
        <v>5581.37510856573</v>
      </c>
    </row>
    <row r="42" spans="1:5">
      <c r="A42" s="21" t="s">
        <v>140</v>
      </c>
      <c r="B42" s="21">
        <v>221.1</v>
      </c>
      <c r="C42" s="25">
        <f>B42*gk_质量奖分配!$D$16/SUM($B$4:$B$64)</f>
        <v>14690.9766250462</v>
      </c>
      <c r="D42" s="26"/>
      <c r="E42" s="27">
        <f t="shared" si="0"/>
        <v>14690.9766250462</v>
      </c>
    </row>
    <row r="43" spans="1:5">
      <c r="A43" s="21" t="s">
        <v>142</v>
      </c>
      <c r="B43" s="21">
        <v>40.8</v>
      </c>
      <c r="C43" s="25">
        <f>B43*gk_质量奖分配!$D$16/SUM($B$4:$B$64)</f>
        <v>2710.9536241605</v>
      </c>
      <c r="D43" s="26"/>
      <c r="E43" s="27">
        <f t="shared" si="0"/>
        <v>2710.9536241605</v>
      </c>
    </row>
    <row r="44" spans="1:5">
      <c r="A44" s="21" t="s">
        <v>144</v>
      </c>
      <c r="B44" s="21">
        <v>0.6</v>
      </c>
      <c r="C44" s="25">
        <f>B44*gk_质量奖分配!$D$16/SUM($B$4:$B$64)</f>
        <v>39.8669650611838</v>
      </c>
      <c r="D44" s="26"/>
      <c r="E44" s="27">
        <f t="shared" si="0"/>
        <v>39.8669650611838</v>
      </c>
    </row>
    <row r="45" spans="1:5">
      <c r="A45" s="21" t="s">
        <v>150</v>
      </c>
      <c r="B45" s="21">
        <v>1.5</v>
      </c>
      <c r="C45" s="25">
        <f>B45*gk_质量奖分配!$D$16/SUM($B$4:$B$64)</f>
        <v>99.6674126529594</v>
      </c>
      <c r="D45" s="26"/>
      <c r="E45" s="27">
        <f t="shared" ref="E45:E68" si="1">C45+D45</f>
        <v>99.6674126529594</v>
      </c>
    </row>
    <row r="46" spans="1:5">
      <c r="A46" s="21" t="s">
        <v>154</v>
      </c>
      <c r="B46" s="21">
        <v>4.8</v>
      </c>
      <c r="C46" s="25">
        <f>B46*gk_质量奖分配!$D$16/SUM($B$4:$B$64)</f>
        <v>318.93572048947</v>
      </c>
      <c r="D46" s="26"/>
      <c r="E46" s="27">
        <f t="shared" si="1"/>
        <v>318.93572048947</v>
      </c>
    </row>
    <row r="47" spans="1:5">
      <c r="A47" s="21" t="s">
        <v>158</v>
      </c>
      <c r="B47" s="21">
        <v>203.1</v>
      </c>
      <c r="C47" s="25">
        <f>B47*gk_质量奖分配!$D$16/SUM($B$4:$B$64)</f>
        <v>13494.9676732107</v>
      </c>
      <c r="D47" s="26"/>
      <c r="E47" s="27">
        <f t="shared" si="1"/>
        <v>13494.9676732107</v>
      </c>
    </row>
    <row r="48" spans="1:5">
      <c r="A48" s="21" t="s">
        <v>160</v>
      </c>
      <c r="B48" s="21">
        <v>12</v>
      </c>
      <c r="C48" s="25">
        <f>B48*gk_质量奖分配!$D$16/SUM($B$4:$B$64)</f>
        <v>797.339301223675</v>
      </c>
      <c r="D48" s="26"/>
      <c r="E48" s="27">
        <f t="shared" si="1"/>
        <v>797.339301223675</v>
      </c>
    </row>
    <row r="49" spans="1:5">
      <c r="A49" s="21" t="s">
        <v>162</v>
      </c>
      <c r="B49" s="21">
        <v>8.4</v>
      </c>
      <c r="C49" s="25">
        <f>B49*gk_质量奖分配!$D$16/SUM($B$4:$B$64)</f>
        <v>558.137510856573</v>
      </c>
      <c r="D49" s="26"/>
      <c r="E49" s="27">
        <f t="shared" si="1"/>
        <v>558.137510856573</v>
      </c>
    </row>
    <row r="50" spans="1:5">
      <c r="A50" s="21" t="s">
        <v>166</v>
      </c>
      <c r="B50" s="21">
        <v>10.8</v>
      </c>
      <c r="C50" s="25">
        <f>B50*gk_质量奖分配!$D$16/SUM($B$4:$B$64)</f>
        <v>717.605371101308</v>
      </c>
      <c r="D50" s="26"/>
      <c r="E50" s="27">
        <f t="shared" si="1"/>
        <v>717.605371101308</v>
      </c>
    </row>
    <row r="51" spans="1:5">
      <c r="A51" s="21" t="s">
        <v>168</v>
      </c>
      <c r="B51" s="21">
        <v>15.3</v>
      </c>
      <c r="C51" s="25">
        <f>B51*gk_质量奖分配!$D$16/SUM($B$4:$B$64)</f>
        <v>1016.60760906019</v>
      </c>
      <c r="D51" s="26"/>
      <c r="E51" s="27">
        <f t="shared" si="1"/>
        <v>1016.60760906019</v>
      </c>
    </row>
    <row r="52" spans="1:5">
      <c r="A52" s="21" t="s">
        <v>170</v>
      </c>
      <c r="B52" s="21">
        <v>5.4</v>
      </c>
      <c r="C52" s="25">
        <f>B52*gk_质量奖分配!$D$16/SUM($B$4:$B$64)</f>
        <v>358.802685550654</v>
      </c>
      <c r="D52" s="26"/>
      <c r="E52" s="27">
        <f t="shared" si="1"/>
        <v>358.802685550654</v>
      </c>
    </row>
    <row r="53" spans="1:5">
      <c r="A53" s="21" t="s">
        <v>172</v>
      </c>
      <c r="B53" s="21">
        <v>35.3</v>
      </c>
      <c r="C53" s="25">
        <f>B53*gk_质量奖分配!$D$16/SUM($B$4:$B$64)</f>
        <v>2345.50644443298</v>
      </c>
      <c r="D53" s="26"/>
      <c r="E53" s="27">
        <f t="shared" si="1"/>
        <v>2345.50644443298</v>
      </c>
    </row>
    <row r="54" spans="1:5">
      <c r="A54" s="21" t="s">
        <v>176</v>
      </c>
      <c r="B54" s="21">
        <v>3</v>
      </c>
      <c r="C54" s="25">
        <f>B54*gk_质量奖分配!$D$16/SUM($B$4:$B$64)</f>
        <v>199.334825305919</v>
      </c>
      <c r="D54" s="26"/>
      <c r="E54" s="27">
        <f t="shared" si="1"/>
        <v>199.334825305919</v>
      </c>
    </row>
    <row r="55" spans="1:5">
      <c r="A55" s="21" t="s">
        <v>178</v>
      </c>
      <c r="B55" s="21">
        <v>3.6</v>
      </c>
      <c r="C55" s="25">
        <f>B55*gk_质量奖分配!$D$16/SUM($B$4:$B$64)</f>
        <v>239.201790367103</v>
      </c>
      <c r="D55" s="26"/>
      <c r="E55" s="27">
        <f t="shared" si="1"/>
        <v>239.201790367103</v>
      </c>
    </row>
    <row r="56" spans="1:5">
      <c r="A56" s="21" t="s">
        <v>180</v>
      </c>
      <c r="B56" s="21">
        <v>110.6</v>
      </c>
      <c r="C56" s="25">
        <f>B56*gk_质量奖分配!$D$16/SUM($B$4:$B$64)</f>
        <v>7348.81055961154</v>
      </c>
      <c r="D56" s="26"/>
      <c r="E56" s="27">
        <f t="shared" si="1"/>
        <v>7348.81055961154</v>
      </c>
    </row>
    <row r="57" spans="1:5">
      <c r="A57" s="21" t="s">
        <v>182</v>
      </c>
      <c r="B57" s="21">
        <v>36.9</v>
      </c>
      <c r="C57" s="25">
        <f>B57*gk_质量奖分配!$D$16/SUM($B$4:$B$64)</f>
        <v>2451.8183512628</v>
      </c>
      <c r="D57" s="26"/>
      <c r="E57" s="27">
        <f t="shared" si="1"/>
        <v>2451.8183512628</v>
      </c>
    </row>
    <row r="58" spans="1:5">
      <c r="A58" s="21" t="s">
        <v>184</v>
      </c>
      <c r="B58" s="21">
        <v>9</v>
      </c>
      <c r="C58" s="25">
        <f>B58*gk_质量奖分配!$D$16/SUM($B$4:$B$64)</f>
        <v>598.004475917756</v>
      </c>
      <c r="D58" s="26"/>
      <c r="E58" s="27">
        <f t="shared" si="1"/>
        <v>598.004475917756</v>
      </c>
    </row>
    <row r="59" spans="1:5">
      <c r="A59" s="21" t="s">
        <v>186</v>
      </c>
      <c r="B59" s="21">
        <v>4.2</v>
      </c>
      <c r="C59" s="25">
        <f>B59*gk_质量奖分配!$D$16/SUM($B$4:$B$64)</f>
        <v>279.068755428286</v>
      </c>
      <c r="D59" s="26"/>
      <c r="E59" s="27">
        <f t="shared" si="1"/>
        <v>279.068755428286</v>
      </c>
    </row>
    <row r="60" spans="1:5">
      <c r="A60" s="21" t="s">
        <v>190</v>
      </c>
      <c r="B60" s="21">
        <v>9</v>
      </c>
      <c r="C60" s="25">
        <f>B60*gk_质量奖分配!$D$16/SUM($B$4:$B$64)</f>
        <v>598.004475917756</v>
      </c>
      <c r="D60" s="26"/>
      <c r="E60" s="27">
        <f t="shared" si="1"/>
        <v>598.004475917756</v>
      </c>
    </row>
    <row r="61" spans="1:5">
      <c r="A61" s="21" t="s">
        <v>194</v>
      </c>
      <c r="B61" s="21">
        <v>30.5</v>
      </c>
      <c r="C61" s="25">
        <f>B61*gk_质量奖分配!$D$16/SUM($B$4:$B$64)</f>
        <v>2026.57072394351</v>
      </c>
      <c r="D61" s="26"/>
      <c r="E61" s="27">
        <f t="shared" si="1"/>
        <v>2026.57072394351</v>
      </c>
    </row>
    <row r="62" spans="1:5">
      <c r="A62" s="21" t="s">
        <v>198</v>
      </c>
      <c r="B62" s="21">
        <v>5.4</v>
      </c>
      <c r="C62" s="25">
        <f>B62*gk_质量奖分配!$D$16/SUM($B$4:$B$64)</f>
        <v>358.802685550654</v>
      </c>
      <c r="D62" s="26"/>
      <c r="E62" s="27">
        <f t="shared" si="1"/>
        <v>358.802685550654</v>
      </c>
    </row>
    <row r="63" spans="1:5">
      <c r="A63" s="21" t="s">
        <v>200</v>
      </c>
      <c r="B63" s="21">
        <v>24</v>
      </c>
      <c r="C63" s="25">
        <f>B63*gk_质量奖分配!$D$16/SUM($B$4:$B$64)</f>
        <v>1594.67860244735</v>
      </c>
      <c r="D63" s="26"/>
      <c r="E63" s="27">
        <f t="shared" si="1"/>
        <v>1594.67860244735</v>
      </c>
    </row>
    <row r="64" spans="1:5">
      <c r="A64" s="21" t="s">
        <v>206</v>
      </c>
      <c r="B64" s="21">
        <v>2.4</v>
      </c>
      <c r="C64" s="25">
        <f>B64*gk_质量奖分配!$D$16/SUM($B$4:$B$64)</f>
        <v>159.467860244735</v>
      </c>
      <c r="D64" s="26"/>
      <c r="E64" s="27">
        <f t="shared" si="1"/>
        <v>159.467860244735</v>
      </c>
    </row>
    <row r="65" spans="1:5">
      <c r="A65" s="28" t="s">
        <v>41</v>
      </c>
      <c r="B65" s="21"/>
      <c r="C65" s="25"/>
      <c r="D65" s="28">
        <v>74700</v>
      </c>
      <c r="E65" s="27">
        <f t="shared" si="1"/>
        <v>74700</v>
      </c>
    </row>
    <row r="66" spans="1:5">
      <c r="A66" s="28" t="s">
        <v>210</v>
      </c>
      <c r="B66" s="21"/>
      <c r="C66" s="25"/>
      <c r="D66" s="28">
        <v>8900</v>
      </c>
      <c r="E66" s="27">
        <f t="shared" si="1"/>
        <v>8900</v>
      </c>
    </row>
    <row r="67" spans="1:5">
      <c r="A67" s="28" t="s">
        <v>202</v>
      </c>
      <c r="B67" s="21"/>
      <c r="C67" s="25"/>
      <c r="D67" s="28">
        <v>7400</v>
      </c>
      <c r="E67" s="27">
        <f t="shared" si="1"/>
        <v>7400</v>
      </c>
    </row>
    <row r="68" ht="21.75" customHeight="1" spans="1:5">
      <c r="A68" s="15" t="s">
        <v>269</v>
      </c>
      <c r="B68" s="29">
        <f>SUM(B4:B67)</f>
        <v>3398.4</v>
      </c>
      <c r="C68" s="29">
        <f>SUM(C4:C67)</f>
        <v>225806.490106545</v>
      </c>
      <c r="D68" s="29">
        <f>SUM(D4:D67)</f>
        <v>91000</v>
      </c>
      <c r="E68" s="27">
        <f t="shared" si="1"/>
        <v>316806.490106545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E2:E3"/>
  </mergeCells>
  <pageMargins left="0.708661417322835" right="0.708661417322835" top="0.748031496062992" bottom="0.748031496062992" header="0.31496062992126" footer="0.31496062992126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opLeftCell="A49" workbookViewId="0">
      <selection activeCell="I80" sqref="I80"/>
    </sheetView>
  </sheetViews>
  <sheetFormatPr defaultColWidth="9" defaultRowHeight="13.5" outlineLevelCol="3"/>
  <cols>
    <col min="4" max="4" width="9.5" customWidth="1"/>
  </cols>
  <sheetData>
    <row r="1" spans="1:4">
      <c r="A1" s="7" t="s">
        <v>4</v>
      </c>
      <c r="B1" s="7" t="s">
        <v>6</v>
      </c>
      <c r="C1" s="7" t="s">
        <v>262</v>
      </c>
      <c r="D1" s="7" t="s">
        <v>216</v>
      </c>
    </row>
    <row r="2" spans="1:4">
      <c r="A2" s="7">
        <v>1</v>
      </c>
      <c r="B2" s="7" t="s">
        <v>26</v>
      </c>
      <c r="C2" s="7">
        <v>75.2</v>
      </c>
      <c r="D2" s="12">
        <f>C2*gk_质量奖分配!$D$10/SUM($C$2:$C$76)</f>
        <v>3583.39006126617</v>
      </c>
    </row>
    <row r="3" spans="1:4">
      <c r="A3" s="7">
        <v>2</v>
      </c>
      <c r="B3" s="7" t="s">
        <v>28</v>
      </c>
      <c r="C3" s="7">
        <v>60</v>
      </c>
      <c r="D3" s="12">
        <f>C3*gk_质量奖分配!$D$10/SUM($C$2:$C$76)</f>
        <v>2859.08781484003</v>
      </c>
    </row>
    <row r="4" spans="1:4">
      <c r="A4" s="7">
        <v>3</v>
      </c>
      <c r="B4" s="7" t="s">
        <v>30</v>
      </c>
      <c r="C4" s="7">
        <v>83.2</v>
      </c>
      <c r="D4" s="12">
        <f>C4*gk_质量奖分配!$D$10/SUM($C$2:$C$76)</f>
        <v>3964.6017699115</v>
      </c>
    </row>
    <row r="5" spans="1:4">
      <c r="A5" s="7">
        <v>4</v>
      </c>
      <c r="B5" s="7" t="s">
        <v>32</v>
      </c>
      <c r="C5" s="7">
        <v>12.6</v>
      </c>
      <c r="D5" s="12">
        <f>C5*gk_质量奖分配!$D$10/SUM($C$2:$C$76)</f>
        <v>600.408441116406</v>
      </c>
    </row>
    <row r="6" spans="1:4">
      <c r="A6" s="7">
        <v>5</v>
      </c>
      <c r="B6" s="7" t="s">
        <v>33</v>
      </c>
      <c r="C6" s="7">
        <v>3</v>
      </c>
      <c r="D6" s="12">
        <f>C6*gk_质量奖分配!$D$10/SUM($C$2:$C$76)</f>
        <v>142.954390742001</v>
      </c>
    </row>
    <row r="7" spans="1:4">
      <c r="A7" s="7">
        <v>6</v>
      </c>
      <c r="B7" s="7" t="s">
        <v>36</v>
      </c>
      <c r="C7" s="7">
        <v>5.4</v>
      </c>
      <c r="D7" s="12">
        <f>C7*gk_质量奖分配!$D$10/SUM($C$2:$C$76)</f>
        <v>257.317903335602</v>
      </c>
    </row>
    <row r="8" spans="1:4">
      <c r="A8" s="7">
        <v>7</v>
      </c>
      <c r="B8" s="7" t="s">
        <v>39</v>
      </c>
      <c r="C8" s="7">
        <v>18</v>
      </c>
      <c r="D8" s="12">
        <f>C8*gk_质量奖分配!$D$10/SUM($C$2:$C$76)</f>
        <v>857.726344452008</v>
      </c>
    </row>
    <row r="9" spans="1:4">
      <c r="A9" s="7">
        <v>8</v>
      </c>
      <c r="B9" s="7" t="s">
        <v>43</v>
      </c>
      <c r="C9" s="7">
        <v>131.8</v>
      </c>
      <c r="D9" s="12">
        <f>C9*gk_质量奖分配!$D$10/SUM($C$2:$C$76)</f>
        <v>6280.46289993193</v>
      </c>
    </row>
    <row r="10" spans="1:4">
      <c r="A10" s="7">
        <v>9</v>
      </c>
      <c r="B10" s="7" t="s">
        <v>45</v>
      </c>
      <c r="C10" s="7">
        <v>18</v>
      </c>
      <c r="D10" s="12">
        <f>C10*gk_质量奖分配!$D$10/SUM($C$2:$C$76)</f>
        <v>857.726344452008</v>
      </c>
    </row>
    <row r="11" spans="1:4">
      <c r="A11" s="7">
        <v>10</v>
      </c>
      <c r="B11" s="7" t="s">
        <v>47</v>
      </c>
      <c r="C11" s="7">
        <v>33.6</v>
      </c>
      <c r="D11" s="12">
        <f>C11*gk_质量奖分配!$D$10/SUM($C$2:$C$76)</f>
        <v>1601.08917631042</v>
      </c>
    </row>
    <row r="12" spans="1:4">
      <c r="A12" s="7">
        <v>11</v>
      </c>
      <c r="B12" s="7" t="s">
        <v>49</v>
      </c>
      <c r="C12" s="7">
        <v>7.8</v>
      </c>
      <c r="D12" s="12">
        <f>C12*gk_质量奖分配!$D$10/SUM($C$2:$C$76)</f>
        <v>371.681415929204</v>
      </c>
    </row>
    <row r="13" spans="1:4">
      <c r="A13" s="7">
        <v>12</v>
      </c>
      <c r="B13" s="7" t="s">
        <v>53</v>
      </c>
      <c r="C13" s="7">
        <v>46.2</v>
      </c>
      <c r="D13" s="12">
        <f>C13*gk_质量奖分配!$D$10/SUM($C$2:$C$76)</f>
        <v>2201.49761742682</v>
      </c>
    </row>
    <row r="14" spans="1:4">
      <c r="A14" s="7">
        <v>13</v>
      </c>
      <c r="B14" s="7" t="s">
        <v>55</v>
      </c>
      <c r="C14" s="7">
        <v>42.6</v>
      </c>
      <c r="D14" s="12">
        <f>C14*gk_质量奖分配!$D$10/SUM($C$2:$C$76)</f>
        <v>2029.95234853642</v>
      </c>
    </row>
    <row r="15" spans="1:4">
      <c r="A15" s="7">
        <v>14</v>
      </c>
      <c r="B15" s="7" t="s">
        <v>58</v>
      </c>
      <c r="C15" s="7">
        <v>14.4</v>
      </c>
      <c r="D15" s="12">
        <f>C15*gk_质量奖分配!$D$10/SUM($C$2:$C$76)</f>
        <v>686.181075561607</v>
      </c>
    </row>
    <row r="16" spans="1:4">
      <c r="A16" s="7">
        <v>15</v>
      </c>
      <c r="B16" s="7" t="s">
        <v>60</v>
      </c>
      <c r="C16" s="7">
        <v>145</v>
      </c>
      <c r="D16" s="12">
        <f>C16*gk_质量奖分配!$D$10/SUM($C$2:$C$76)</f>
        <v>6909.46221919673</v>
      </c>
    </row>
    <row r="17" spans="1:4">
      <c r="A17" s="7">
        <v>16</v>
      </c>
      <c r="B17" s="7" t="s">
        <v>64</v>
      </c>
      <c r="C17" s="7">
        <v>3.6</v>
      </c>
      <c r="D17" s="12">
        <f>C17*gk_质量奖分配!$D$10/SUM($C$2:$C$76)</f>
        <v>171.545268890402</v>
      </c>
    </row>
    <row r="18" spans="1:4">
      <c r="A18" s="7">
        <v>17</v>
      </c>
      <c r="B18" s="7" t="s">
        <v>65</v>
      </c>
      <c r="C18" s="7">
        <v>18.2</v>
      </c>
      <c r="D18" s="12">
        <f>C18*gk_质量奖分配!$D$10/SUM($C$2:$C$76)</f>
        <v>867.256637168142</v>
      </c>
    </row>
    <row r="19" spans="1:4">
      <c r="A19" s="7">
        <v>18</v>
      </c>
      <c r="B19" s="7" t="s">
        <v>67</v>
      </c>
      <c r="C19" s="7">
        <v>35.4</v>
      </c>
      <c r="D19" s="12">
        <f>C19*gk_质量奖分配!$D$10/SUM($C$2:$C$76)</f>
        <v>1686.86181075562</v>
      </c>
    </row>
    <row r="20" spans="1:4">
      <c r="A20" s="7">
        <v>19</v>
      </c>
      <c r="B20" s="7" t="s">
        <v>69</v>
      </c>
      <c r="C20" s="7">
        <v>4.8</v>
      </c>
      <c r="D20" s="12">
        <f>C20*gk_质量奖分配!$D$10/SUM($C$2:$C$76)</f>
        <v>228.727025187202</v>
      </c>
    </row>
    <row r="21" spans="1:4">
      <c r="A21" s="7">
        <v>20</v>
      </c>
      <c r="B21" s="7" t="s">
        <v>73</v>
      </c>
      <c r="C21" s="7">
        <v>39.6</v>
      </c>
      <c r="D21" s="12">
        <f>C21*gk_质量奖分配!$D$10/SUM($C$2:$C$76)</f>
        <v>1886.99795779442</v>
      </c>
    </row>
    <row r="22" spans="1:4">
      <c r="A22" s="7">
        <v>21</v>
      </c>
      <c r="B22" s="7" t="s">
        <v>75</v>
      </c>
      <c r="C22" s="7">
        <v>85.2</v>
      </c>
      <c r="D22" s="12">
        <f>C22*gk_质量奖分配!$D$10/SUM($C$2:$C$76)</f>
        <v>4059.90469707284</v>
      </c>
    </row>
    <row r="23" spans="1:4">
      <c r="A23" s="7">
        <v>22</v>
      </c>
      <c r="B23" s="7" t="s">
        <v>77</v>
      </c>
      <c r="C23" s="7">
        <v>26.4</v>
      </c>
      <c r="D23" s="12">
        <f>C23*gk_质量奖分配!$D$10/SUM($C$2:$C$76)</f>
        <v>1257.99863852961</v>
      </c>
    </row>
    <row r="24" spans="1:4">
      <c r="A24" s="7">
        <v>23</v>
      </c>
      <c r="B24" s="7" t="s">
        <v>79</v>
      </c>
      <c r="C24" s="7">
        <v>95</v>
      </c>
      <c r="D24" s="12">
        <f>C24*gk_质量奖分配!$D$10/SUM($C$2:$C$76)</f>
        <v>4526.88904016338</v>
      </c>
    </row>
    <row r="25" spans="1:4">
      <c r="A25" s="7">
        <v>24</v>
      </c>
      <c r="B25" s="7" t="s">
        <v>81</v>
      </c>
      <c r="C25" s="7">
        <v>10.2</v>
      </c>
      <c r="D25" s="12">
        <f>C25*gk_质量奖分配!$D$10/SUM($C$2:$C$76)</f>
        <v>486.044928522805</v>
      </c>
    </row>
    <row r="26" spans="1:4">
      <c r="A26" s="7">
        <v>25</v>
      </c>
      <c r="B26" s="7" t="s">
        <v>83</v>
      </c>
      <c r="C26" s="7">
        <v>33</v>
      </c>
      <c r="D26" s="12">
        <f>C26*gk_质量奖分配!$D$10/SUM($C$2:$C$76)</f>
        <v>1572.49829816202</v>
      </c>
    </row>
    <row r="27" spans="1:4">
      <c r="A27" s="7">
        <v>26</v>
      </c>
      <c r="B27" s="7" t="s">
        <v>85</v>
      </c>
      <c r="C27" s="7">
        <v>12</v>
      </c>
      <c r="D27" s="12">
        <f>C27*gk_质量奖分配!$D$10/SUM($C$2:$C$76)</f>
        <v>571.817562968005</v>
      </c>
    </row>
    <row r="28" spans="1:4">
      <c r="A28" s="7">
        <v>27</v>
      </c>
      <c r="B28" s="7" t="s">
        <v>87</v>
      </c>
      <c r="C28" s="7">
        <v>99</v>
      </c>
      <c r="D28" s="12">
        <f>C28*gk_质量奖分配!$D$10/SUM($C$2:$C$76)</f>
        <v>4717.49489448605</v>
      </c>
    </row>
    <row r="29" spans="1:4">
      <c r="A29" s="7">
        <v>28</v>
      </c>
      <c r="B29" s="7" t="s">
        <v>88</v>
      </c>
      <c r="C29" s="7">
        <v>5.4</v>
      </c>
      <c r="D29" s="12">
        <f>C29*gk_质量奖分配!$D$10/SUM($C$2:$C$76)</f>
        <v>257.317903335602</v>
      </c>
    </row>
    <row r="30" spans="1:4">
      <c r="A30" s="7">
        <v>29</v>
      </c>
      <c r="B30" s="7" t="s">
        <v>91</v>
      </c>
      <c r="C30" s="7">
        <v>101.2</v>
      </c>
      <c r="D30" s="12">
        <f>C30*gk_质量奖分配!$D$10/SUM($C$2:$C$76)</f>
        <v>4822.32811436351</v>
      </c>
    </row>
    <row r="31" spans="1:4">
      <c r="A31" s="7">
        <v>30</v>
      </c>
      <c r="B31" s="7" t="s">
        <v>95</v>
      </c>
      <c r="C31" s="7">
        <v>135</v>
      </c>
      <c r="D31" s="12">
        <f>C31*gk_质量奖分配!$D$10/SUM($C$2:$C$76)</f>
        <v>6432.94758339006</v>
      </c>
    </row>
    <row r="32" spans="1:4">
      <c r="A32" s="7">
        <v>31</v>
      </c>
      <c r="B32" s="7" t="s">
        <v>97</v>
      </c>
      <c r="C32" s="7">
        <v>18</v>
      </c>
      <c r="D32" s="12">
        <f>C32*gk_质量奖分配!$D$10/SUM($C$2:$C$76)</f>
        <v>857.726344452008</v>
      </c>
    </row>
    <row r="33" spans="1:4">
      <c r="A33" s="7">
        <v>32</v>
      </c>
      <c r="B33" s="7" t="s">
        <v>100</v>
      </c>
      <c r="C33" s="7">
        <v>5.4</v>
      </c>
      <c r="D33" s="12">
        <f>C33*gk_质量奖分配!$D$10/SUM($C$2:$C$76)</f>
        <v>257.317903335602</v>
      </c>
    </row>
    <row r="34" spans="1:4">
      <c r="A34" s="7">
        <v>33</v>
      </c>
      <c r="B34" s="7" t="s">
        <v>102</v>
      </c>
      <c r="C34" s="7">
        <v>13.2</v>
      </c>
      <c r="D34" s="12">
        <f>C34*gk_质量奖分配!$D$10/SUM($C$2:$C$76)</f>
        <v>628.999319264806</v>
      </c>
    </row>
    <row r="35" spans="1:4">
      <c r="A35" s="7">
        <v>34</v>
      </c>
      <c r="B35" s="7" t="s">
        <v>104</v>
      </c>
      <c r="C35" s="7">
        <v>12.6</v>
      </c>
      <c r="D35" s="12">
        <f>C35*gk_质量奖分配!$D$10/SUM($C$2:$C$76)</f>
        <v>600.408441116406</v>
      </c>
    </row>
    <row r="36" spans="1:4">
      <c r="A36" s="7">
        <v>35</v>
      </c>
      <c r="B36" s="7" t="s">
        <v>105</v>
      </c>
      <c r="C36" s="7">
        <v>17.4</v>
      </c>
      <c r="D36" s="12">
        <f>C36*gk_质量奖分配!$D$10/SUM($C$2:$C$76)</f>
        <v>829.135466303608</v>
      </c>
    </row>
    <row r="37" spans="1:4">
      <c r="A37" s="7">
        <v>36</v>
      </c>
      <c r="B37" s="7" t="s">
        <v>110</v>
      </c>
      <c r="C37" s="7">
        <v>25.4</v>
      </c>
      <c r="D37" s="12">
        <f>C37*gk_质量奖分配!$D$10/SUM($C$2:$C$76)</f>
        <v>1210.34717494894</v>
      </c>
    </row>
    <row r="38" spans="1:4">
      <c r="A38" s="7">
        <v>37</v>
      </c>
      <c r="B38" s="7" t="s">
        <v>112</v>
      </c>
      <c r="C38" s="7">
        <v>33.6</v>
      </c>
      <c r="D38" s="12">
        <f>C38*gk_质量奖分配!$D$10/SUM($C$2:$C$76)</f>
        <v>1601.08917631042</v>
      </c>
    </row>
    <row r="39" spans="1:4">
      <c r="A39" s="7">
        <v>38</v>
      </c>
      <c r="B39" s="7" t="s">
        <v>114</v>
      </c>
      <c r="C39" s="7">
        <v>65.6</v>
      </c>
      <c r="D39" s="12">
        <f>C39*gk_质量奖分配!$D$10/SUM($C$2:$C$76)</f>
        <v>3125.93601089176</v>
      </c>
    </row>
    <row r="40" spans="1:4">
      <c r="A40" s="7">
        <v>39</v>
      </c>
      <c r="B40" s="7" t="s">
        <v>116</v>
      </c>
      <c r="C40" s="7">
        <v>72</v>
      </c>
      <c r="D40" s="12">
        <f>C40*gk_质量奖分配!$D$10/SUM($C$2:$C$76)</f>
        <v>3430.90537780803</v>
      </c>
    </row>
    <row r="41" spans="1:4">
      <c r="A41" s="7">
        <v>40</v>
      </c>
      <c r="B41" s="7" t="s">
        <v>118</v>
      </c>
      <c r="C41" s="7">
        <v>64.2</v>
      </c>
      <c r="D41" s="12">
        <f>C41*gk_质量奖分配!$D$10/SUM($C$2:$C$76)</f>
        <v>3059.22396187883</v>
      </c>
    </row>
    <row r="42" spans="1:4">
      <c r="A42" s="7">
        <v>41</v>
      </c>
      <c r="B42" s="7" t="s">
        <v>120</v>
      </c>
      <c r="C42" s="7">
        <v>118</v>
      </c>
      <c r="D42" s="12">
        <f>C42*gk_质量奖分配!$D$10/SUM($C$2:$C$76)</f>
        <v>5622.87270251872</v>
      </c>
    </row>
    <row r="43" spans="1:4">
      <c r="A43" s="7">
        <v>42</v>
      </c>
      <c r="B43" s="7" t="s">
        <v>122</v>
      </c>
      <c r="C43" s="7">
        <v>7.2</v>
      </c>
      <c r="D43" s="12">
        <f>C43*gk_质量奖分配!$D$10/SUM($C$2:$C$76)</f>
        <v>343.090537780803</v>
      </c>
    </row>
    <row r="44" spans="1:4">
      <c r="A44" s="7">
        <v>43</v>
      </c>
      <c r="B44" s="7" t="s">
        <v>124</v>
      </c>
      <c r="C44" s="7">
        <v>48.8</v>
      </c>
      <c r="D44" s="12">
        <f>C44*gk_质量奖分配!$D$10/SUM($C$2:$C$76)</f>
        <v>2325.39142273656</v>
      </c>
    </row>
    <row r="45" spans="1:4">
      <c r="A45" s="7">
        <v>44</v>
      </c>
      <c r="B45" s="7" t="s">
        <v>126</v>
      </c>
      <c r="C45" s="7">
        <v>82.8</v>
      </c>
      <c r="D45" s="12">
        <f>C45*gk_质量奖分配!$D$10/SUM($C$2:$C$76)</f>
        <v>3945.54118447924</v>
      </c>
    </row>
    <row r="46" spans="1:4">
      <c r="A46" s="7">
        <v>45</v>
      </c>
      <c r="B46" s="7" t="s">
        <v>128</v>
      </c>
      <c r="C46" s="7">
        <v>14.4</v>
      </c>
      <c r="D46" s="12">
        <f>C46*gk_质量奖分配!$D$10/SUM($C$2:$C$76)</f>
        <v>686.181075561607</v>
      </c>
    </row>
    <row r="47" spans="1:4">
      <c r="A47" s="7">
        <v>46</v>
      </c>
      <c r="B47" s="7" t="s">
        <v>132</v>
      </c>
      <c r="C47" s="7">
        <v>57</v>
      </c>
      <c r="D47" s="12">
        <f>C47*gk_质量奖分配!$D$10/SUM($C$2:$C$76)</f>
        <v>2716.13342409803</v>
      </c>
    </row>
    <row r="48" spans="1:4">
      <c r="A48" s="7">
        <v>47</v>
      </c>
      <c r="B48" s="7" t="s">
        <v>134</v>
      </c>
      <c r="C48" s="7">
        <v>31.8</v>
      </c>
      <c r="D48" s="12">
        <f>C48*gk_质量奖分配!$D$10/SUM($C$2:$C$76)</f>
        <v>1515.31654186521</v>
      </c>
    </row>
    <row r="49" spans="1:4">
      <c r="A49" s="7">
        <v>48</v>
      </c>
      <c r="B49" s="7" t="s">
        <v>138</v>
      </c>
      <c r="C49" s="7">
        <v>12</v>
      </c>
      <c r="D49" s="12">
        <f>C49*gk_质量奖分配!$D$10/SUM($C$2:$C$76)</f>
        <v>571.817562968005</v>
      </c>
    </row>
    <row r="50" spans="1:4">
      <c r="A50" s="7">
        <v>49</v>
      </c>
      <c r="B50" s="7" t="s">
        <v>140</v>
      </c>
      <c r="C50" s="7">
        <v>48.6</v>
      </c>
      <c r="D50" s="12">
        <f>C50*gk_质量奖分配!$D$10/SUM($C$2:$C$76)</f>
        <v>2315.86113002042</v>
      </c>
    </row>
    <row r="51" spans="1:4">
      <c r="A51" s="7">
        <v>50</v>
      </c>
      <c r="B51" s="7" t="s">
        <v>142</v>
      </c>
      <c r="C51" s="7">
        <v>9.6</v>
      </c>
      <c r="D51" s="12">
        <f>C51*gk_质量奖分配!$D$10/SUM($C$2:$C$76)</f>
        <v>457.454050374404</v>
      </c>
    </row>
    <row r="52" spans="1:4">
      <c r="A52" s="7">
        <v>51</v>
      </c>
      <c r="B52" s="7" t="s">
        <v>144</v>
      </c>
      <c r="C52" s="7">
        <v>6</v>
      </c>
      <c r="D52" s="12">
        <f>C52*gk_质量奖分配!$D$10/SUM($C$2:$C$76)</f>
        <v>285.908781484003</v>
      </c>
    </row>
    <row r="53" spans="1:4">
      <c r="A53" s="7">
        <v>52</v>
      </c>
      <c r="B53" s="7" t="s">
        <v>150</v>
      </c>
      <c r="C53" s="7">
        <v>27</v>
      </c>
      <c r="D53" s="12">
        <f>C53*gk_质量奖分配!$D$10/SUM($C$2:$C$76)</f>
        <v>1286.58951667801</v>
      </c>
    </row>
    <row r="54" spans="1:4">
      <c r="A54" s="7">
        <v>53</v>
      </c>
      <c r="B54" s="7" t="s">
        <v>152</v>
      </c>
      <c r="C54" s="7">
        <v>106</v>
      </c>
      <c r="D54" s="12">
        <f>C54*gk_质量奖分配!$D$10/SUM($C$2:$C$76)</f>
        <v>5051.05513955071</v>
      </c>
    </row>
    <row r="55" spans="1:4">
      <c r="A55" s="7">
        <v>54</v>
      </c>
      <c r="B55" s="7" t="s">
        <v>154</v>
      </c>
      <c r="C55" s="7">
        <v>9.6</v>
      </c>
      <c r="D55" s="12">
        <f>C55*gk_质量奖分配!$D$10/SUM($C$2:$C$76)</f>
        <v>457.454050374404</v>
      </c>
    </row>
    <row r="56" spans="1:4">
      <c r="A56" s="7">
        <v>55</v>
      </c>
      <c r="B56" s="7" t="s">
        <v>156</v>
      </c>
      <c r="C56" s="7">
        <v>24</v>
      </c>
      <c r="D56" s="12">
        <f>C56*gk_质量奖分配!$D$10/SUM($C$2:$C$76)</f>
        <v>1143.63512593601</v>
      </c>
    </row>
    <row r="57" spans="1:4">
      <c r="A57" s="7">
        <v>56</v>
      </c>
      <c r="B57" s="7" t="s">
        <v>158</v>
      </c>
      <c r="C57" s="7">
        <v>27.6</v>
      </c>
      <c r="D57" s="12">
        <f>C57*gk_质量奖分配!$D$10/SUM($C$2:$C$76)</f>
        <v>1315.18039482641</v>
      </c>
    </row>
    <row r="58" spans="1:4">
      <c r="A58" s="7">
        <v>57</v>
      </c>
      <c r="B58" s="7" t="s">
        <v>160</v>
      </c>
      <c r="C58" s="7">
        <v>97.2</v>
      </c>
      <c r="D58" s="12">
        <f>C58*gk_质量奖分配!$D$10/SUM($C$2:$C$76)</f>
        <v>4631.72226004084</v>
      </c>
    </row>
    <row r="59" spans="1:4">
      <c r="A59" s="7">
        <v>58</v>
      </c>
      <c r="B59" s="7" t="s">
        <v>162</v>
      </c>
      <c r="C59" s="7">
        <v>13.8</v>
      </c>
      <c r="D59" s="12">
        <f>C59*gk_质量奖分配!$D$10/SUM($C$2:$C$76)</f>
        <v>657.590197413206</v>
      </c>
    </row>
    <row r="60" spans="1:4">
      <c r="A60" s="7">
        <v>59</v>
      </c>
      <c r="B60" s="7" t="s">
        <v>166</v>
      </c>
      <c r="C60" s="7">
        <v>144.4</v>
      </c>
      <c r="D60" s="12">
        <f>C60*gk_质量奖分配!$D$10/SUM($C$2:$C$76)</f>
        <v>6880.87134104833</v>
      </c>
    </row>
    <row r="61" spans="1:4">
      <c r="A61" s="7">
        <v>60</v>
      </c>
      <c r="B61" s="7" t="s">
        <v>168</v>
      </c>
      <c r="C61" s="7">
        <v>91.2</v>
      </c>
      <c r="D61" s="12">
        <f>C61*gk_质量奖分配!$D$10/SUM($C$2:$C$76)</f>
        <v>4345.81347855684</v>
      </c>
    </row>
    <row r="62" spans="1:4">
      <c r="A62" s="7">
        <v>61</v>
      </c>
      <c r="B62" s="7" t="s">
        <v>170</v>
      </c>
      <c r="C62" s="7">
        <v>19.2</v>
      </c>
      <c r="D62" s="12">
        <f>C62*gk_质量奖分配!$D$10/SUM($C$2:$C$76)</f>
        <v>914.908100748809</v>
      </c>
    </row>
    <row r="63" spans="1:4">
      <c r="A63" s="7">
        <v>62</v>
      </c>
      <c r="B63" s="7" t="s">
        <v>172</v>
      </c>
      <c r="C63" s="7">
        <v>125.6</v>
      </c>
      <c r="D63" s="12">
        <f>C63*gk_质量奖分配!$D$10/SUM($C$2:$C$76)</f>
        <v>5985.02382573179</v>
      </c>
    </row>
    <row r="64" spans="1:4">
      <c r="A64" s="7">
        <v>63</v>
      </c>
      <c r="B64" s="7" t="s">
        <v>174</v>
      </c>
      <c r="C64" s="7">
        <v>27</v>
      </c>
      <c r="D64" s="12">
        <f>C64*gk_质量奖分配!$D$10/SUM($C$2:$C$76)</f>
        <v>1286.58951667801</v>
      </c>
    </row>
    <row r="65" spans="1:4">
      <c r="A65" s="7">
        <v>64</v>
      </c>
      <c r="B65" s="7" t="s">
        <v>176</v>
      </c>
      <c r="C65" s="7">
        <v>60.6</v>
      </c>
      <c r="D65" s="12">
        <f>C65*gk_质量奖分配!$D$10/SUM($C$2:$C$76)</f>
        <v>2887.67869298843</v>
      </c>
    </row>
    <row r="66" spans="1:4">
      <c r="A66" s="7">
        <v>65</v>
      </c>
      <c r="B66" s="7" t="s">
        <v>178</v>
      </c>
      <c r="C66" s="7">
        <v>19.8</v>
      </c>
      <c r="D66" s="12">
        <f>C66*gk_质量奖分配!$D$10/SUM($C$2:$C$76)</f>
        <v>943.498978897209</v>
      </c>
    </row>
    <row r="67" spans="1:4">
      <c r="A67" s="7">
        <v>66</v>
      </c>
      <c r="B67" s="7" t="s">
        <v>180</v>
      </c>
      <c r="C67" s="7">
        <v>84.6</v>
      </c>
      <c r="D67" s="12">
        <f>C67*gk_质量奖分配!$D$10/SUM($C$2:$C$76)</f>
        <v>4031.31381892444</v>
      </c>
    </row>
    <row r="68" spans="1:4">
      <c r="A68" s="7">
        <v>67</v>
      </c>
      <c r="B68" s="7" t="s">
        <v>182</v>
      </c>
      <c r="C68" s="7">
        <v>124.2</v>
      </c>
      <c r="D68" s="12">
        <f>C68*gk_质量奖分配!$D$10/SUM($C$2:$C$76)</f>
        <v>5918.31177671886</v>
      </c>
    </row>
    <row r="69" spans="1:4">
      <c r="A69" s="7">
        <v>68</v>
      </c>
      <c r="B69" s="7" t="s">
        <v>184</v>
      </c>
      <c r="C69" s="7">
        <v>6.4</v>
      </c>
      <c r="D69" s="12">
        <f>C69*gk_质量奖分配!$D$10/SUM($C$2:$C$76)</f>
        <v>304.96936691627</v>
      </c>
    </row>
    <row r="70" spans="1:4">
      <c r="A70" s="7">
        <v>69</v>
      </c>
      <c r="B70" s="7" t="s">
        <v>186</v>
      </c>
      <c r="C70" s="7">
        <v>12.6</v>
      </c>
      <c r="D70" s="12">
        <f>C70*gk_质量奖分配!$D$10/SUM($C$2:$C$76)</f>
        <v>600.408441116406</v>
      </c>
    </row>
    <row r="71" spans="1:4">
      <c r="A71" s="7">
        <v>70</v>
      </c>
      <c r="B71" s="7" t="s">
        <v>190</v>
      </c>
      <c r="C71" s="7">
        <v>19.8</v>
      </c>
      <c r="D71" s="12">
        <f>C71*gk_质量奖分配!$D$10/SUM($C$2:$C$76)</f>
        <v>943.498978897209</v>
      </c>
    </row>
    <row r="72" spans="1:4">
      <c r="A72" s="7">
        <v>71</v>
      </c>
      <c r="B72" s="7" t="s">
        <v>194</v>
      </c>
      <c r="C72" s="7">
        <v>76.2</v>
      </c>
      <c r="D72" s="12">
        <f>C72*gk_质量奖分配!$D$10/SUM($C$2:$C$76)</f>
        <v>3631.04152484683</v>
      </c>
    </row>
    <row r="73" spans="1:4">
      <c r="A73" s="7">
        <v>72</v>
      </c>
      <c r="B73" s="7" t="s">
        <v>196</v>
      </c>
      <c r="C73" s="7">
        <v>37.2</v>
      </c>
      <c r="D73" s="12">
        <f>C73*gk_质量奖分配!$D$10/SUM($C$2:$C$76)</f>
        <v>1772.63444520082</v>
      </c>
    </row>
    <row r="74" spans="1:4">
      <c r="A74" s="7">
        <v>73</v>
      </c>
      <c r="B74" s="7" t="s">
        <v>198</v>
      </c>
      <c r="C74" s="7">
        <v>86.4</v>
      </c>
      <c r="D74" s="12">
        <f>C74*gk_质量奖分配!$D$10/SUM($C$2:$C$76)</f>
        <v>4117.08645336964</v>
      </c>
    </row>
    <row r="75" spans="1:4">
      <c r="A75" s="7">
        <v>74</v>
      </c>
      <c r="B75" s="7" t="s">
        <v>200</v>
      </c>
      <c r="C75" s="7">
        <v>61.4</v>
      </c>
      <c r="D75" s="12">
        <f>C75*gk_质量奖分配!$D$10/SUM($C$2:$C$76)</f>
        <v>2925.79986385296</v>
      </c>
    </row>
    <row r="76" spans="1:4">
      <c r="A76" s="7">
        <v>75</v>
      </c>
      <c r="B76" s="7" t="s">
        <v>206</v>
      </c>
      <c r="C76" s="7">
        <v>59.4</v>
      </c>
      <c r="D76" s="12">
        <f>C76*gk_质量奖分配!$D$10/SUM($C$2:$C$76)</f>
        <v>2830.49693669163</v>
      </c>
    </row>
    <row r="77" ht="22.5" customHeight="1" spans="1:4">
      <c r="A77" s="13"/>
      <c r="B77" s="13"/>
      <c r="C77" s="14">
        <f>SUM(C2:C76)</f>
        <v>3525.6</v>
      </c>
      <c r="D77" s="12">
        <f>C77*gk_质量奖分配!$D$10/SUM($C$2:$C$76)</f>
        <v>168000</v>
      </c>
    </row>
  </sheetData>
  <printOptions horizontalCentered="1"/>
  <pageMargins left="0.708661417322835" right="0.708661417322835" top="0.748031496062992" bottom="0.748031496062992" header="0.31496062992126" footer="0.3149606299212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opLeftCell="A4" workbookViewId="0">
      <selection activeCell="R22" sqref="R22"/>
    </sheetView>
  </sheetViews>
  <sheetFormatPr defaultColWidth="9" defaultRowHeight="13.5" outlineLevelCol="3"/>
  <cols>
    <col min="1" max="3" width="11.375" customWidth="1"/>
    <col min="4" max="4" width="12" customWidth="1"/>
  </cols>
  <sheetData>
    <row r="1" spans="1:4">
      <c r="A1" s="7" t="s">
        <v>6</v>
      </c>
      <c r="B1" s="7" t="s">
        <v>270</v>
      </c>
      <c r="C1" s="7" t="s">
        <v>271</v>
      </c>
      <c r="D1" s="7" t="s">
        <v>272</v>
      </c>
    </row>
    <row r="2" ht="18.75" spans="1:4">
      <c r="A2" s="8" t="s">
        <v>156</v>
      </c>
      <c r="B2" s="9">
        <v>8089.76</v>
      </c>
      <c r="C2" s="9"/>
      <c r="D2" s="9">
        <f t="shared" ref="D2:D7" si="0">B2+C2</f>
        <v>8089.76</v>
      </c>
    </row>
    <row r="3" ht="18.75" spans="1:4">
      <c r="A3" s="8" t="s">
        <v>190</v>
      </c>
      <c r="B3" s="9">
        <v>6002.08</v>
      </c>
      <c r="C3" s="9"/>
      <c r="D3" s="9">
        <f t="shared" si="0"/>
        <v>6002.08</v>
      </c>
    </row>
    <row r="4" ht="18.75" spans="1:4">
      <c r="A4" s="8" t="s">
        <v>148</v>
      </c>
      <c r="B4" s="9">
        <v>2609.6</v>
      </c>
      <c r="C4" s="9"/>
      <c r="D4" s="9">
        <f t="shared" si="0"/>
        <v>2609.6</v>
      </c>
    </row>
    <row r="5" ht="18.75" spans="1:4">
      <c r="A5" s="8" t="s">
        <v>73</v>
      </c>
      <c r="B5" s="9">
        <v>8611.68</v>
      </c>
      <c r="C5" s="9"/>
      <c r="D5" s="9">
        <f t="shared" si="0"/>
        <v>8611.68</v>
      </c>
    </row>
    <row r="6" ht="18.75" spans="1:4">
      <c r="A6" s="8" t="s">
        <v>170</v>
      </c>
      <c r="B6" s="10">
        <v>7828.8</v>
      </c>
      <c r="C6" s="9">
        <v>2181</v>
      </c>
      <c r="D6" s="9">
        <f t="shared" si="0"/>
        <v>10009.8</v>
      </c>
    </row>
    <row r="7" ht="18.75" spans="1:4">
      <c r="A7" s="8" t="s">
        <v>120</v>
      </c>
      <c r="B7" s="10">
        <v>2609.6</v>
      </c>
      <c r="C7" s="9">
        <v>2181</v>
      </c>
      <c r="D7" s="9">
        <f t="shared" si="0"/>
        <v>4790.6</v>
      </c>
    </row>
    <row r="8" ht="18.75" spans="1:4">
      <c r="A8" s="8" t="s">
        <v>134</v>
      </c>
      <c r="B8" s="9">
        <v>782.88</v>
      </c>
      <c r="C8" s="9"/>
      <c r="D8" s="9">
        <f t="shared" ref="D8:D27" si="1">B8+C8</f>
        <v>782.88</v>
      </c>
    </row>
    <row r="9" ht="18.75" spans="1:4">
      <c r="A9" s="8" t="s">
        <v>47</v>
      </c>
      <c r="B9" s="9">
        <v>782.88</v>
      </c>
      <c r="C9" s="9"/>
      <c r="D9" s="9">
        <f t="shared" si="1"/>
        <v>782.88</v>
      </c>
    </row>
    <row r="10" ht="18.75" spans="1:4">
      <c r="A10" s="8" t="s">
        <v>45</v>
      </c>
      <c r="B10" s="9">
        <v>782.88</v>
      </c>
      <c r="C10" s="9"/>
      <c r="D10" s="9">
        <f t="shared" si="1"/>
        <v>782.88</v>
      </c>
    </row>
    <row r="11" ht="18.75" spans="1:4">
      <c r="A11" s="8" t="s">
        <v>158</v>
      </c>
      <c r="B11" s="9">
        <v>782.88</v>
      </c>
      <c r="C11" s="9"/>
      <c r="D11" s="9">
        <f t="shared" si="1"/>
        <v>782.88</v>
      </c>
    </row>
    <row r="12" ht="18.75" spans="1:4">
      <c r="A12" s="8" t="s">
        <v>128</v>
      </c>
      <c r="B12" s="9">
        <v>782.88</v>
      </c>
      <c r="C12" s="9"/>
      <c r="D12" s="9">
        <f t="shared" si="1"/>
        <v>782.88</v>
      </c>
    </row>
    <row r="13" ht="18.75" spans="1:4">
      <c r="A13" s="8" t="s">
        <v>91</v>
      </c>
      <c r="B13" s="10"/>
      <c r="C13" s="9">
        <v>2180.88</v>
      </c>
      <c r="D13" s="9">
        <f t="shared" si="1"/>
        <v>2180.88</v>
      </c>
    </row>
    <row r="14" ht="18.75" spans="1:4">
      <c r="A14" s="8" t="s">
        <v>172</v>
      </c>
      <c r="B14" s="10"/>
      <c r="C14" s="9">
        <v>2180.88</v>
      </c>
      <c r="D14" s="9">
        <f t="shared" si="1"/>
        <v>2180.88</v>
      </c>
    </row>
    <row r="15" ht="18.75" spans="1:4">
      <c r="A15" s="8" t="s">
        <v>152</v>
      </c>
      <c r="B15" s="10"/>
      <c r="C15" s="9">
        <v>2180.88</v>
      </c>
      <c r="D15" s="9">
        <f t="shared" si="1"/>
        <v>2180.88</v>
      </c>
    </row>
    <row r="16" ht="18.75" spans="1:4">
      <c r="A16" s="8" t="s">
        <v>194</v>
      </c>
      <c r="B16" s="10"/>
      <c r="C16" s="9">
        <v>2180.88</v>
      </c>
      <c r="D16" s="9">
        <f t="shared" si="1"/>
        <v>2180.88</v>
      </c>
    </row>
    <row r="17" ht="18.75" spans="1:4">
      <c r="A17" s="8" t="s">
        <v>43</v>
      </c>
      <c r="B17" s="10"/>
      <c r="C17" s="9">
        <v>2180.88</v>
      </c>
      <c r="D17" s="9">
        <f t="shared" si="1"/>
        <v>2180.88</v>
      </c>
    </row>
    <row r="18" ht="18.75" spans="1:4">
      <c r="A18" s="8" t="s">
        <v>26</v>
      </c>
      <c r="B18" s="10"/>
      <c r="C18" s="9">
        <v>2180.88</v>
      </c>
      <c r="D18" s="9">
        <f t="shared" si="1"/>
        <v>2180.88</v>
      </c>
    </row>
    <row r="19" ht="18.75" spans="1:4">
      <c r="A19" s="8" t="s">
        <v>79</v>
      </c>
      <c r="B19" s="10"/>
      <c r="C19" s="9">
        <v>2180.88</v>
      </c>
      <c r="D19" s="9">
        <f t="shared" si="1"/>
        <v>2180.88</v>
      </c>
    </row>
    <row r="20" ht="18.75" spans="1:4">
      <c r="A20" s="8" t="s">
        <v>166</v>
      </c>
      <c r="B20" s="10"/>
      <c r="C20" s="9">
        <v>2180.88</v>
      </c>
      <c r="D20" s="9">
        <f t="shared" si="1"/>
        <v>2180.88</v>
      </c>
    </row>
    <row r="21" ht="18.75" spans="1:4">
      <c r="A21" s="8" t="s">
        <v>87</v>
      </c>
      <c r="B21" s="10"/>
      <c r="C21" s="9">
        <v>2180.88</v>
      </c>
      <c r="D21" s="9">
        <f t="shared" si="1"/>
        <v>2180.88</v>
      </c>
    </row>
    <row r="22" ht="18.75" spans="1:4">
      <c r="A22" s="8" t="s">
        <v>60</v>
      </c>
      <c r="B22" s="10"/>
      <c r="C22" s="9">
        <v>2180.88</v>
      </c>
      <c r="D22" s="9">
        <f t="shared" si="1"/>
        <v>2180.88</v>
      </c>
    </row>
    <row r="23" ht="18.75" spans="1:4">
      <c r="A23" s="8" t="s">
        <v>95</v>
      </c>
      <c r="B23" s="10"/>
      <c r="C23" s="9">
        <v>2180.88</v>
      </c>
      <c r="D23" s="9">
        <f t="shared" si="1"/>
        <v>2180.88</v>
      </c>
    </row>
    <row r="24" ht="18.75" spans="1:4">
      <c r="A24" s="8" t="s">
        <v>114</v>
      </c>
      <c r="B24" s="10"/>
      <c r="C24" s="9">
        <v>2180.88</v>
      </c>
      <c r="D24" s="9">
        <f t="shared" si="1"/>
        <v>2180.88</v>
      </c>
    </row>
    <row r="25" ht="18.75" spans="1:4">
      <c r="A25" s="8" t="s">
        <v>124</v>
      </c>
      <c r="B25" s="10"/>
      <c r="C25" s="9">
        <v>2180.88</v>
      </c>
      <c r="D25" s="9">
        <f t="shared" si="1"/>
        <v>2180.88</v>
      </c>
    </row>
    <row r="26" ht="18.75" spans="1:4">
      <c r="A26" s="8" t="s">
        <v>200</v>
      </c>
      <c r="B26" s="10"/>
      <c r="C26" s="9">
        <v>2180.88</v>
      </c>
      <c r="D26" s="9">
        <f t="shared" si="1"/>
        <v>2180.88</v>
      </c>
    </row>
    <row r="27" ht="18.75" spans="1:4">
      <c r="A27" s="11" t="s">
        <v>211</v>
      </c>
      <c r="B27" s="9">
        <f>SUM(B2:B26)</f>
        <v>39665.92</v>
      </c>
      <c r="C27" s="9">
        <f>SUM(C2:C26)</f>
        <v>34894.32</v>
      </c>
      <c r="D27" s="9">
        <f t="shared" si="1"/>
        <v>74560.24</v>
      </c>
    </row>
  </sheetData>
  <printOptions horizontalCentered="1" verticalCentered="1"/>
  <pageMargins left="0.708661417322835" right="0.708661417322835" top="0.748031496062992" bottom="0.748031496062992" header="0.31496062992126" footer="0.3149606299212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zoomScale="145" zoomScaleNormal="145" workbookViewId="0">
      <selection activeCell="B1" sqref="B$1:F$1048576"/>
    </sheetView>
  </sheetViews>
  <sheetFormatPr defaultColWidth="9" defaultRowHeight="13.5" outlineLevelCol="5"/>
  <cols>
    <col min="1" max="1" width="6.25" customWidth="1"/>
    <col min="2" max="2" width="6.5" customWidth="1"/>
    <col min="3" max="3" width="7.125" customWidth="1"/>
    <col min="4" max="4" width="8.375" customWidth="1"/>
    <col min="5" max="5" width="8.5" customWidth="1"/>
    <col min="6" max="6" width="7.125" customWidth="1"/>
  </cols>
  <sheetData>
    <row r="1" spans="1:6">
      <c r="A1" s="1" t="s">
        <v>273</v>
      </c>
      <c r="B1" s="2">
        <v>50000</v>
      </c>
      <c r="C1" s="1" t="s">
        <v>274</v>
      </c>
      <c r="D1" s="2"/>
      <c r="E1" s="2"/>
    </row>
    <row r="2" ht="27" spans="1:6">
      <c r="A2" s="3" t="s">
        <v>4</v>
      </c>
      <c r="B2" s="3" t="s">
        <v>6</v>
      </c>
      <c r="C2" s="4" t="s">
        <v>275</v>
      </c>
      <c r="D2" s="4" t="s">
        <v>276</v>
      </c>
      <c r="E2" s="4" t="s">
        <v>277</v>
      </c>
      <c r="F2" s="3" t="s">
        <v>211</v>
      </c>
    </row>
    <row r="3" spans="1:6">
      <c r="A3" s="5">
        <v>1</v>
      </c>
      <c r="B3" s="3" t="s">
        <v>73</v>
      </c>
      <c r="C3" s="5">
        <f>B1*0.05</f>
        <v>2500</v>
      </c>
      <c r="D3" s="5"/>
      <c r="E3" s="5"/>
      <c r="F3" s="5">
        <f>SUM(C3:E3)</f>
        <v>2500</v>
      </c>
    </row>
    <row r="4" spans="1:6">
      <c r="A4" s="5">
        <v>2</v>
      </c>
      <c r="B4" s="3" t="s">
        <v>170</v>
      </c>
      <c r="C4" s="5"/>
      <c r="D4" s="5">
        <f>B1*0.05</f>
        <v>2500</v>
      </c>
      <c r="E4" s="5">
        <f>$B$1*0.9*1/6</f>
        <v>7500</v>
      </c>
      <c r="F4" s="5">
        <f t="shared" ref="F4:F10" si="0">SUM(C4:E4)</f>
        <v>10000</v>
      </c>
    </row>
    <row r="5" spans="1:6">
      <c r="A5" s="5">
        <v>3</v>
      </c>
      <c r="B5" s="3" t="s">
        <v>200</v>
      </c>
      <c r="C5" s="5"/>
      <c r="D5" s="5"/>
      <c r="E5" s="5">
        <f t="shared" ref="E5:E8" si="1">$B$1*0.9*1/6</f>
        <v>7500</v>
      </c>
      <c r="F5" s="5">
        <f t="shared" si="0"/>
        <v>7500</v>
      </c>
    </row>
    <row r="6" spans="1:6">
      <c r="A6" s="5">
        <v>4</v>
      </c>
      <c r="B6" s="3" t="s">
        <v>194</v>
      </c>
      <c r="C6" s="5"/>
      <c r="D6" s="5"/>
      <c r="E6" s="5">
        <f t="shared" si="1"/>
        <v>7500</v>
      </c>
      <c r="F6" s="5">
        <f t="shared" si="0"/>
        <v>7500</v>
      </c>
    </row>
    <row r="7" spans="1:6">
      <c r="A7" s="5">
        <v>5</v>
      </c>
      <c r="B7" s="3" t="s">
        <v>83</v>
      </c>
      <c r="C7" s="5"/>
      <c r="D7" s="5"/>
      <c r="E7" s="5">
        <f t="shared" si="1"/>
        <v>7500</v>
      </c>
      <c r="F7" s="5">
        <f t="shared" si="0"/>
        <v>7500</v>
      </c>
    </row>
    <row r="8" spans="1:6">
      <c r="A8" s="5">
        <v>6</v>
      </c>
      <c r="B8" s="3" t="s">
        <v>190</v>
      </c>
      <c r="C8" s="5"/>
      <c r="D8" s="5"/>
      <c r="E8" s="5">
        <f t="shared" si="1"/>
        <v>7500</v>
      </c>
      <c r="F8" s="5">
        <f t="shared" si="0"/>
        <v>7500</v>
      </c>
    </row>
    <row r="9" spans="1:6">
      <c r="A9" s="5">
        <v>7</v>
      </c>
      <c r="B9" s="3" t="s">
        <v>128</v>
      </c>
      <c r="C9" s="5"/>
      <c r="D9" s="5"/>
      <c r="E9" s="5">
        <f>$B$1*0.9*(1/6)*6.25/10</f>
        <v>4687.5</v>
      </c>
      <c r="F9" s="5">
        <f t="shared" si="0"/>
        <v>4687.5</v>
      </c>
    </row>
    <row r="10" spans="1:6">
      <c r="A10" s="5">
        <v>8</v>
      </c>
      <c r="B10" s="3" t="s">
        <v>51</v>
      </c>
      <c r="C10" s="5"/>
      <c r="D10" s="5"/>
      <c r="E10" s="5">
        <f>$B$1*0.9*(1/6)*3.75/10</f>
        <v>2812.5</v>
      </c>
      <c r="F10" s="5">
        <f t="shared" si="0"/>
        <v>2812.5</v>
      </c>
    </row>
    <row r="11" spans="1:6">
      <c r="F11" s="6">
        <f>SUM(F3:F10)</f>
        <v>50000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汇总</vt:lpstr>
      <vt:lpstr>高一质量奖</vt:lpstr>
      <vt:lpstr>高二进步奖</vt:lpstr>
      <vt:lpstr>高三进步奖</vt:lpstr>
      <vt:lpstr>gk_质量奖分配</vt:lpstr>
      <vt:lpstr>gk_分数线</vt:lpstr>
      <vt:lpstr>1.gk_工作量</vt:lpstr>
      <vt:lpstr>2.gk_过程评价</vt:lpstr>
      <vt:lpstr>3.gk_上线质量</vt:lpstr>
      <vt:lpstr>4.gk_艺体质量</vt:lpstr>
      <vt:lpstr>5.gk_超额目标</vt:lpstr>
      <vt:lpstr>6.gk_年级管理</vt:lpstr>
      <vt:lpstr>7.gk_C9院校考核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漠尘</cp:lastModifiedBy>
  <dcterms:created xsi:type="dcterms:W3CDTF">2019-06-20T03:18:00Z</dcterms:created>
  <cp:lastPrinted>2026-01-14T15:15:00Z</cp:lastPrinted>
  <dcterms:modified xsi:type="dcterms:W3CDTF">2026-01-17T08:59:07Z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7E488831B078440C8B0EE4A08D0C231E_12</vt:lpwstr>
  </property>
  <property fmtid="{D5CDD505-2E9C-101B-9397-08002B2CF9AE}" pid="4" name="CalculationRule">
    <vt:i4>0</vt:i4>
  </property>
</Properties>
</file>